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0730" windowHeight="9090"/>
  </bookViews>
  <sheets>
    <sheet name="Приложение № 2" sheetId="1" r:id="rId1"/>
    <sheet name="Лист2" sheetId="2" r:id="rId2"/>
    <sheet name="Лист3" sheetId="3" r:id="rId3"/>
  </sheets>
  <definedNames>
    <definedName name="_xlnm._FilterDatabase" localSheetId="0" hidden="1">'Приложение № 2'!$A$20:$P$61</definedName>
  </definedNames>
  <calcPr calcId="145621" refMode="R1C1"/>
</workbook>
</file>

<file path=xl/calcChain.xml><?xml version="1.0" encoding="utf-8"?>
<calcChain xmlns="http://schemas.openxmlformats.org/spreadsheetml/2006/main">
  <c r="K26" i="1" l="1"/>
  <c r="L61" i="1" l="1"/>
  <c r="K61" i="1"/>
  <c r="N61" i="1" l="1"/>
  <c r="M61" i="1" l="1"/>
  <c r="M57" i="1" l="1"/>
  <c r="L57" i="1"/>
  <c r="K57" i="1"/>
  <c r="N52" i="1" l="1"/>
  <c r="M52" i="1" l="1"/>
  <c r="L52" i="1"/>
  <c r="K52" i="1"/>
  <c r="N21" i="1" l="1"/>
  <c r="K22" i="1"/>
  <c r="K21" i="1"/>
  <c r="M27" i="1" l="1"/>
  <c r="L27" i="1"/>
  <c r="K27" i="1"/>
  <c r="M31" i="1" l="1"/>
  <c r="L31" i="1"/>
  <c r="K31" i="1"/>
  <c r="N28" i="1" l="1"/>
  <c r="M28" i="1" l="1"/>
  <c r="L28" i="1"/>
  <c r="K28" i="1"/>
  <c r="N44" i="1" l="1"/>
  <c r="M44" i="1" l="1"/>
  <c r="L44" i="1"/>
  <c r="K44" i="1"/>
  <c r="M26" i="1" l="1"/>
  <c r="L26" i="1"/>
  <c r="N45" i="1" l="1"/>
  <c r="M45" i="1"/>
  <c r="L45" i="1"/>
  <c r="K45" i="1"/>
  <c r="N30" i="1" l="1"/>
  <c r="M30" i="1" l="1"/>
  <c r="L30" i="1"/>
  <c r="K30" i="1"/>
  <c r="N24" i="1" l="1"/>
  <c r="M24" i="1"/>
  <c r="L24" i="1"/>
  <c r="K24" i="1" l="1"/>
  <c r="M21" i="1" l="1"/>
  <c r="L21" i="1" l="1"/>
  <c r="N26" i="1" l="1"/>
  <c r="N22" i="1" l="1"/>
  <c r="M22" i="1"/>
  <c r="L22" i="1"/>
  <c r="N23" i="1" l="1"/>
  <c r="M23" i="1"/>
  <c r="L23" i="1"/>
  <c r="K23" i="1"/>
  <c r="N27" i="1" l="1"/>
</calcChain>
</file>

<file path=xl/sharedStrings.xml><?xml version="1.0" encoding="utf-8"?>
<sst xmlns="http://schemas.openxmlformats.org/spreadsheetml/2006/main" count="458" uniqueCount="244">
  <si>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</si>
  <si>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</si>
  <si>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</si>
  <si>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</si>
  <si>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</si>
  <si>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</si>
  <si>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</si>
  <si>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</si>
  <si>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</si>
  <si>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</si>
  <si>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</si>
  <si>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</si>
  <si>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</si>
  <si>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</si>
  <si>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</si>
  <si>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</si>
  <si>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</si>
  <si>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</si>
  <si>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</si>
  <si>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</si>
  <si>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</si>
  <si>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</si>
  <si>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</si>
  <si>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</si>
  <si>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Мурманская область</t>
  </si>
  <si>
    <t>под надзором</t>
  </si>
  <si>
    <t>С</t>
  </si>
  <si>
    <t>1.2.АО "Олкон"</t>
  </si>
  <si>
    <t>№ 786-13/ГГЭ-8538/15 от 11.09.2013 выдано ФАУ "ГЛАВГОСЭКСПЕРТИЗА РОССИИ"</t>
  </si>
  <si>
    <t>не выдано</t>
  </si>
  <si>
    <t>1.2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</si>
  <si>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№ 51-47717000-08-2017 от 28 июля 2017 г., выдано Департаментом по недропользованию по Северо-Западному федеральному округу (Севзапнедра).</t>
  </si>
  <si>
    <t>№ 888-13/ГГЭ-8718/15 от 02.10.2013 выдано ФАУ "ГЛАВГОСЭКСПЕРТИЗА РОССИИ"</t>
  </si>
  <si>
    <t>№ 02-14/ МУР-1000001-ТПИ/С от 23.06.2014, № 47717000-06-2017 от 28.07.2017 выданы Департаментом по недропользованию по Северо-Западному федеральному округу (Севзапнедра).</t>
  </si>
  <si>
    <t>№ 18/07-2 от 18.07.2014, вх. № м/51880 от 21.07.2014</t>
  </si>
  <si>
    <t>"Карьер Куркенпахк",
184530, Мурманская область, в 13 км от МО г. Оленегорск с подведомственной территорией, в 45 и 193 кварталах Мончегорского лесничества</t>
  </si>
  <si>
    <t>Комплекс сушки железорудного концентрата. г. Оленегорск, Мурманской области, промышленная зона АО "Олкон"</t>
  </si>
  <si>
    <t>№ 1198-15/ГГЭ-9311/15 от 04.09.2015 выдано ФАУ "ГЛАВГОСЭКСПЕРТИЗА РОССИИ"</t>
  </si>
  <si>
    <t>№  51-31-00074606-2015 от 11.09.2015, выдано МКУ "УГХ" муниципального образования г. Оленегорск</t>
  </si>
  <si>
    <t>б/н от 28.09.2015, вх. № м/62451 от 29.09.2015</t>
  </si>
  <si>
    <t xml:space="preserve">ЗАКЛЮЧЕНИЕ ГОСУДАРСТВЕН          НОЙ ЭКСПЕРТИЗЫ               (номер, дата утверждения, организация, выдавшая заключение) </t>
  </si>
  <si>
    <t>Р</t>
  </si>
  <si>
    <t>""Комплексное развитие мурманского транспортного узла".Этап 1- Железнодорожная линия: ст. Выходной-мостовой переход через р. Тулома- ст. Мурмаши 2- ст. Лавна"</t>
  </si>
  <si>
    <t>1. ФКУ "Дирекция государственного заказчика по реализации Федеральной программы "Модернизация транспортной системы России"</t>
  </si>
  <si>
    <t xml:space="preserve">1. ООО "Стройгазконсалтинг"  (св-во СРО № 001776 -2014-7703266053-C- от 13.02.2014 )         2. ЗАО "Институт Стройпроект"  (св-во СРО № 0584.02-2013-7826688390-С-180 от 24.11.2014 ) </t>
  </si>
  <si>
    <t>№ 1322-13/ГГЭ-8918/04 от 24.12.2013, ФАУ "Главгосэкспертиза России"</t>
  </si>
  <si>
    <t>от 23.07.2015 № 11-000-0375-2015 МС, выдано Министерством строительства и жилищно-коммунального хозяйства Российской Федерации</t>
  </si>
  <si>
    <t xml:space="preserve"> № ДК-01 /1962 от 17.08.15</t>
  </si>
  <si>
    <t>от 22.07.2013 г. № RU51513307-12 (c изменениями) выданное Администрацией сельского поселения Междуречье Кольского района Мурманской области</t>
  </si>
  <si>
    <t>«Реконструкция и техническое перевооружение регионального центра мониторинга и регионального информационного центра, г. Мурманск, Мурманская область»</t>
  </si>
  <si>
    <t>ФГБУ  «Центр системы мониторинга рыболовства и связи»</t>
  </si>
  <si>
    <t>ООО "М-Строй"  член саморегулируемой организации СОЮЗ «Содружество строителей» СРО-С-056-28102009</t>
  </si>
  <si>
    <t>положительное заключение государственной экспертизы  № 562-16/СПЭ-4121/02 (№ в Реестре 00-1-1-3-4014-16) выдано 23.12.2016 Санкт-Петербургским филиалом ФАУ «Главгосэкспертиза России»</t>
  </si>
  <si>
    <t>от 27.04.2017 г. № 51 RU51301000-704-2017 выданное Комитетом градостроительства и территориального развития администрации города Мурманска</t>
  </si>
  <si>
    <t>№ 1 от 30.05.2017,  вх № м/43560 от 30.05.2017</t>
  </si>
  <si>
    <t>1, 2 АО "Апатит"</t>
  </si>
  <si>
    <t>1, 2 АО «Апатит» 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</si>
  <si>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887-12/ГГЭ-7647/15 от 17.09.2012 выданное ФАУ «ГЛАВГОСЭКСПЕРТИЗА РОССИИ»</t>
  </si>
  <si>
    <t>б/н от05.05.2014</t>
  </si>
  <si>
    <t>№ 683-11/ГГЭ-7182/15 от 13.06.2011 выдано ФАУ "ГЛАВГОСЭКСПЕРТИЗА РОССИИ"</t>
  </si>
  <si>
    <t>от 26.08.11 №RU51308000-06/05-2011 администрации г.  Кировска</t>
  </si>
  <si>
    <t>14.09.11 б/н</t>
  </si>
  <si>
    <t>1, 2 АО "Северо-Западная Фосфорная Компания" (АО "СЗФК)</t>
  </si>
  <si>
    <t>№ 899-17/ГГЭ-5566/15 от 25.08.2017 выдано ФАУ "ГЛАВГОСЭКСПЕРТИЗА РОССИИ"</t>
  </si>
  <si>
    <t>№ RU 51308000-24-МО от 24.10.2008 г., выдано Департаментом строительства и жилищно-коммунального хозяйства Мурманской области</t>
  </si>
  <si>
    <t xml:space="preserve">№ 001/100 от 22.05.2009   </t>
  </si>
  <si>
    <t>Строительство карьера по добыче руд Ковдорского апатит-штаффелитового месторождения, Россия, г. Ковдор Мурманской области, промплощадка АО «Ковдорский ГОК»</t>
  </si>
  <si>
    <t>1, 2 АО "Ковдорский ГОК"</t>
  </si>
  <si>
    <t>1, 2 АО «Ковдорский ГОК»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0000-2010-5104002234-С-182, дата регистрации 25.03.2010</t>
  </si>
  <si>
    <t>№ 1685-14/ГГЭ-9193/15 от 26.12.2014 выдано ФАУ "Главгосэкспретиза России"</t>
  </si>
  <si>
    <t>№  02-15/МУР-1000001-ТПИ/С от 14.05.2015, выдано Департаментом по недропользованию по Северо-Западному федеральному округу (Севзапнедра)</t>
  </si>
  <si>
    <t>№ 15-2220 от 21.05.2015, вх. № м/32305 от 22.05.2015</t>
  </si>
  <si>
    <t>1, 2 АО "Кольская ГМК"</t>
  </si>
  <si>
    <t>1, 2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</si>
  <si>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№ 080-14/ГГЭ-8546/15 от 21.01.2014 выдано ФАУ "ГЛАВГОСЭКСПЕРТИЗА РОССИИ"</t>
  </si>
  <si>
    <t>1. ФГУП Управление строительства № 30 св-во СРО № 011.2-2009-0279000119-С-064, ООО "ПП ШЭЛА"  член саморегулируемой организации  «Ассоциация «Саморегулируемая организация «Строители Тульской области», регистрационный номер записи: СРО-С-080-26112009, регистрационный номер в реестре членов СРО № 192, дата регистрации 26.01.2010                                   2.  АО "Апатит", член саморегулируемой организации  «Ассоциация  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</si>
  <si>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1. АО "СЗФК" член СРО Ассоциация строительных подрядчиков «Созидатели», регистрационный номер в реестре членов СРО – 42, дата регистрации – 20.10.2017,  АО «Стройиндустрия-Д», член СРО Ассоциация строительных организаций «Поддержки организаций строительной отрасли» регистрационный номер в государственном реестре СРО-С-227-01072010, регистрационный номер в реестре членов СРО – 2853, дата регистрации – 14.06.2018; 2. АО "СЗФК" член СРО Ассоциация строительных подрядчиков «Созидатели», регистрационный номер в реестре членов СРО – 42, дата регистрации – 20.10.2017</t>
  </si>
  <si>
    <t>1. ООО "СК Алексстрой"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0367-2017-5190070323-С-182, дата регистрации 02.06.2017  2. АО «Олкон»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0001-2010-5108300030-С-182, дата регистрации 28.01.2010</t>
  </si>
  <si>
    <t>1. ООО «КАНЕКС ШАХТОСТРОЙ» член саморегулируемой организации Ассоциация строительных организаций «Поддержки организаций строительной отрасли»  ‒ регистрационный номер записи: СРО-С-227-01072010, регистрационный номер в реестре членов СРО № 882, дата регистрации 15.05.2014;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28.02.2017; 2. АО "Кольская ГМК",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</si>
  <si>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>Северо-Западное Управление Ростехнадзора, Мурманская область</t>
  </si>
  <si>
    <t>«Наращивание хвостохранилища «Карнасурт-2». 1-2 этапы». 184592, Россия, обл. Мурманская, р-н Ловозерский</t>
  </si>
  <si>
    <t>1. ООО "АльянсСтрой" член СРО "Ассоциация ЖСО Мурмана" СРО-С-182-22012010</t>
  </si>
  <si>
    <t>1.2 ООО "Ловозерский горно-обогатительный комбинат"</t>
  </si>
  <si>
    <t>№ 51-1-1-3-036266-2020 от 04.08.2020 ФАУ «Главгосэкспертиза России»</t>
  </si>
  <si>
    <t>от 01.09.2020 № 51-02-2515-2020МС выдано Министерством строительства и жилищно-коммунального хозяйства Российской Федерации</t>
  </si>
  <si>
    <t>№ 1 от 03.09.2020 (вх. 240/30252 от 21.09.2020)</t>
  </si>
  <si>
    <t>1. АО "РЖДстрой" филиал Строительно-монтажный трест № 1 (СМТ-1), член СРО Ассоциация Саморегулируемая организация "Объединение строительных организаций транспортного комплекса"</t>
  </si>
  <si>
    <t>1.2 АО "Ковдорский ГОК"</t>
  </si>
  <si>
    <t>«Комплекс по обогащению апатит-штаффелитовых руд Ковдорского  месторождения», Мурманская область, городской округ Ковдорский район, город Ковдор, промышленная площадка Ковдорского ГОКа</t>
  </si>
  <si>
    <t>№ ЕГРЗ 51-1-1-3-004936-2020 от 26.02.2020 ФАУ «Главгосэкспертиза России», Положительное заключение государственной экологической экспертизы утверждено приказом от 11.04.2019  № 93 Управления Росприроднадзора по Мурманской области</t>
  </si>
  <si>
    <t>от 06.10.2020 № 51-RU51512000-1-2020 выдано Администрацией Ковдорского района</t>
  </si>
  <si>
    <t>Извещение № 1 от 06.11.2020 (вх. № 245/8485 от 16.11.2020)</t>
  </si>
  <si>
    <t xml:space="preserve">№ 51-47615103-04-2020 от 23.07.2020, выдано Департаментом по недропользованию по Северо-Западному федеральному округу на континентальном шельфе и в Мировом океане  (Севзапнедра) </t>
  </si>
  <si>
    <t>1. ООО "КАНЕКС ШАХТОСТРОЙ", ОАО "Трест Шахтоспецстрой", ООО "ШЭЛА", ООО "Механик"                                                               2. АО "Апатит"</t>
  </si>
  <si>
    <t>№ 00614-20/СПЭ-22653 от 11.11.2020 ФАУ «Главгосэкспертиза России»</t>
  </si>
  <si>
    <t>№ 51-47712000-05-2020  от 29.12.2020,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01.01.2024</t>
  </si>
  <si>
    <t>Извещение № 1 от 26.02.2021           (вх. № 245/1727 от 04.03.2021)</t>
  </si>
  <si>
    <t>1, 2 ОАО «Российские железные дороги»"</t>
  </si>
  <si>
    <t>«Мурманск – Петрозаводск, строительство вторых железнодорожных путей общего пользования. Станция Пинозеро Октябрьской железной дороги»</t>
  </si>
  <si>
    <t>№ 51-19-2829-2021МС от 21.05.2021, выдано Министерством строительства и жилищно-коммунального хозяйства Российской Федерации</t>
  </si>
  <si>
    <t>Извещение № 26 от 04.06.2021;   вх. №245/5647 от 11.06.2021</t>
  </si>
  <si>
    <t>№ 51-1-1-3-062367-2020 от 07.12.2020  ФАУ «Главгосэкспертиза России»</t>
  </si>
  <si>
    <t>Акционерное общество «Центр судоремонта «Звездочка»</t>
  </si>
  <si>
    <t>№ 29-1-1-3-0106-21 от 09.06.2021, выдано ФАУ «Главгосэкспертиза России»</t>
  </si>
  <si>
    <t xml:space="preserve">Акционерное общество «Институт «Оргэнергострой» (член саморегулируемой организации Ассоциация «Объединение организаций, выполняющих строительство, реконструкцию, капитальный ремонт объектов атомной отрасли «СОЮЗАТОМСТРОЙ», регистрационный номер члена саморегулируемой организации № 3, дата регистрации в реестре членов саморегулируемой организации 12.02.2009) </t>
  </si>
  <si>
    <t>Кировский рудник. Юкспорский тоннель №2, Россия, Мурманская область, г. Кировск, у подножия южного склона горы Юкспор</t>
  </si>
  <si>
    <t>«Мурманск – Петрозаводск, строительство вторых железнодорожных путей общего пользования. На участке Хибины – Нефелиновые  пески Октябрьской железной дороги»</t>
  </si>
  <si>
    <t>КФ АО "Апатит". Кировский рудник. Комплекс лифтоподъемника ЮВС-2, шифр М438-01, ООО "Мигма", Россия, Мурманская область, г. Кировск, промышленная площадка Кировского рудника КФ АО "Апатит"</t>
  </si>
  <si>
    <t>1.2 Акцонерное общество "Апатит" (АО "Апатит")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</si>
  <si>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СРО-С-002-18032009.   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</si>
  <si>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>№ 51-1-1-3-001201-2019 от 24.01.2019, ФАУ «ГЛАВГОСЭКСПЕРТИЗА РОССИИ»</t>
  </si>
  <si>
    <t>№ 51-47712000-03-2019 от 12.07.2019,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до12.012.2022</t>
  </si>
  <si>
    <t>№ 1 от 25.08.2022 (вх. № 245/6625 от 01.09.2022)</t>
  </si>
  <si>
    <t>«Реконструкция и техническое перевооружение 2-х камерного сухого дока на «35 судоремонтном заводе» - филиале АО «Центр судоремонта «Звездочка», г. Мурманск АО «Центр судоремонта «Звездочка», г. Северодвинск, Архангельская область. 2-й этап» Этап 2.2</t>
  </si>
  <si>
    <t>№№ 51-RU51301000-ВС-39/47-2022 от 16.06.2022, выдано Федеральным агентством морского и речного транспорта (Росморречфлот) Министерства транспорта Российской Федерации, срок действия до 30.04.2022 г.</t>
  </si>
  <si>
    <t>№ 874-15э/2470 от 23.06.2022 года (вх. № 245/4938 от 27.06.2022 г.)</t>
  </si>
  <si>
    <t>ОАО "РЖД"</t>
  </si>
  <si>
    <t>АО "РЖДСТРОЙ"</t>
  </si>
  <si>
    <t>от 13.10.2022 № 51-18-3639-2022МС, выдано Министерством строительства и жилищно-коммунального хозяйства Российской Федерации (срок действия до 13.08.2024)</t>
  </si>
  <si>
    <t>от 04.12.2020 № 51-1-1-3-062320-2020, выдано ФАУ «Главгосэкспертиза России»</t>
  </si>
  <si>
    <t>«Мурманск – Петрозаводск, строительство вторых железнодорожных путей общего пользования. Удлинение существующих и строительство дополнительных приемо-отправочных путей на станции Кандалакша Октябрьской железной дороги. 2 этап - удлинение существующих приемо-отправочных путей и строительство дополнительных приемо-отправочных путей унифицированной полезной длиной 1050 м»</t>
  </si>
  <si>
    <t>№ 45 (исх. от 14.10.2022 № ИСХ-8859/ДКРС-СПб (вх. № 245/7621 от 17.10.2022 г.)</t>
  </si>
  <si>
    <t xml:space="preserve">1. ОАО "Трест Шахтоспецстрой"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СРО-С-002-18032009; ООО "Горный Цех" член СРО Ассоциация СП "Созидатели" рег. номер записи в реестре СРО № СРО-С-289-26092017                                                2 АО «Апатит»  (член саморегулируемой организации «Ассоциация    «Саморегулируемая организация «Строительный Комплекс Вологодчины»  регистрационный номер записи: СРО-С-007-14052009 регистрационный номер в реестре членов СРО № 01-25/320, дата регистрации 23.06.2017                                               </t>
  </si>
  <si>
    <t xml:space="preserve">№ 51-1-1-3-083429-2022  от 29.11.2022,  ФАУ «ГЛАВГОСЭКСПЕРТИЗА РОССИИ» </t>
  </si>
  <si>
    <t>№ 51--477120000-01-2023 от 19.01.2023,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31.12.2033</t>
  </si>
  <si>
    <t>№ 1 от 24.01.2023 исх. № АП-КФ/0104 от 30.01.2023 (вх. № 245/530 от 01.02.2023)</t>
  </si>
  <si>
    <t>№ 18/07-3 от 18.07.2014, вх. № м/51868 от 21.07.2014</t>
  </si>
  <si>
    <t>1.2 АО "Кольская ГМК"</t>
  </si>
  <si>
    <t>«Отработка месторождения Апатитовый цирк и подкарьерной части месторождения Плато Расвумчорр Расвумчоррским рудником до гор. +310 м. Вспомогательный ствол ВС-2 и надшахтный комплекс ствола ВС-2. Корректировка», Россия, Мурманская область, город Кировск, промышленная площадка Расвумчоррского рудника</t>
  </si>
  <si>
    <t>«Реконструкция объектов инфраструктуры базы технического обслуживания флота Северного филиала ФГБУ «Морспасслужба» Этап 1»</t>
  </si>
  <si>
    <t>ФЕДЕРАЛЬНОЕ ГОСУДАРСТВЕННОЕ БЮДЖЕТНОЕ УЧРЕЖДЕНИЕ "МОРСКАЯ СПАСАТЕЛЬНАЯ СЛУЖБА"</t>
  </si>
  <si>
    <t>«Дноуглубление акватории и водных подходов к комплексу перегрузки угля «Лавна» в морском порту Мурманск»</t>
  </si>
  <si>
    <t>1.2 ООО «МОРСКОЙ ТОРГОВЫЙ ПОРТ «ЛАВНА»</t>
  </si>
  <si>
    <t>«Реконструкция аэропортового  комплекса (г. Мурманск)» Этап 1. Адрес объекта капитального строительства: Мурманская область, Кольский район, поселок городского типа Мурмаши, Аэропорт</t>
  </si>
  <si>
    <t>1.2 ФЕДЕРАЛЬНОЕ КАЗЕННОЕ УЧРЕЖДЕНИЕ «ДИРЕКЦИЯ ГОСУДАРСТВЕННОГО ЗАКАЗЧИКА ПО РЕАЛИЗАЦИИ КОМПЛЕКСНЫХ ПРОЕКТОВ РАЗВИТИЯ ТРАНСПОРТНОЙ ИНФРАСТРУКТУРЫ» (ФКУ «РОСТРАНСМОДЕРНИЗАЦИЯ»)</t>
  </si>
  <si>
    <t>«Реконструкция аэропортового  комплекса (г. Мурманск)» Этап 2. Адрес объекта капитального строительства: Мурманская область, Кольский район, поселок городского типа Мурмаши, Аэропорт</t>
  </si>
  <si>
    <t>«Строительство нового аэровокзального комплекса внутренних воздушных линий международного аэропорта Мурманск», Мурманская область, Кольский район, п. Мурмаши, аэропорт.</t>
  </si>
  <si>
    <t xml:space="preserve">1. Застройщик: АКЦИОНЕРНОЕ ОБЩЕСТВО «АЭРОПОРТ МУРМАНСК» (АО «АЭРОПОРТ МУРМАНСК»), ИНН: 5105040715, ОГРН: 1025100586510, место нахождения юридического лица: Мурманская область, Р-Н КОЛЬСКИЙ, ПГТ МУРМАШИ, юридический адрес: 184355, Мурманская область, Р-Н КОЛЬСКИЙ, ПГТ МУРМАШИ, АЭРОПОРТ.
 Технический заказчик: ОБЩЕСТВО С ОГРАНИЧЕННОЙ ОТВЕТСТВЕННОСТЬЮ «НОВАПОРТ-ЦЕНТР УПРАВЛЕНИЯ СТРОИТЕЛЬСТВОМ» (ООО «НОВАПОРТ-ЦУС»), ИНН: 7725838931, ОГРН: 1147746928790, место нахождения юридического лица: Новосибирская область, Г.О. ГОРОД ОБЬ, Г ОБЬ, юридический адрес: 633104, Новосибирская область, Г.О. ГОРОД ОБЬ, Г ОБЬ, ПР-КТ МОЗЖЕРИНА, Д. 101, КАБ. 4 (по договору от 06.06.2023 № 32-8-230183).
</t>
  </si>
  <si>
    <t>№ 51-47615103-04-2023 от 07.04.2023 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07.05.2025</t>
  </si>
  <si>
    <t>№ 51-47712000-02-2023 от 07.03.2023, выдано Департаментом по недропользованию по Северо-Западному федеральному округу, на континентальном шельфе и в Мировом океане  (Севзапнедра). Срок действия до 09.01.2025</t>
  </si>
  <si>
    <t>от 08.10.2021 № 51-RU51301000-ЗД-39/60-2021, выдано Федеральным агентством морского и речного транспорта  (Росморречфлот) Министерства транспорта Российской Федерации (срок действия до 30.04.2024)</t>
  </si>
  <si>
    <t>от 01.08.2022 № 51-01-713-2022/ФАВТ-04, выдано Федеральным агентством воздушного транспорта,  срок действия до 04.05.2024</t>
  </si>
  <si>
    <t>от 03.04.2023 № 51-01-017-2023/ФАВТ-04, выдано Федеральным агентством воздушного транспорта,  срок действия до 28.02.2025</t>
  </si>
  <si>
    <t>№ 51-1-1-3-083872-2022 от 30.11.2022 выданное ФАУ «Главгосэкспертиза России»</t>
  </si>
  <si>
    <t>№ 1 от 14.04.2023 (вх. № 245/2391 от 18.04.2023)</t>
  </si>
  <si>
    <t>1. ООО "АНА СТРОЙ"  член саморегулируемой организации СРО СПб "Строительство. Инженерные системы" № СРО-С-200-16022010; 2. АО «Апатит»  член саморегулируемой организации  «Ассоциация  строителей "  «Саморегулируемая организация «Строительный Комплекс Вологодчины»  регистрационный номер записи: СРО-С-007-14052009, регистрационный номер в реестре членов СРО № 01-25/320, дата регистрации 23.06.2017</t>
  </si>
  <si>
    <t>№ 51-1-1-3-004951-2023 от 06.02.2023, выданное ФАУ «Главгосэкспертиза России»</t>
  </si>
  <si>
    <t>№ 1 от 23.03.2023 (вх. № 245/1568 от 23.03.2023)</t>
  </si>
  <si>
    <t>ОБЩЕСТВО С ОГРАНИЧЕННОЙ ОТВЕТСТВЕННОСТЬЮ "ФЕРТОИНГ"</t>
  </si>
  <si>
    <t>№ 51-1-1-3-065076-2020 государственной экспертизы проектной документации и результатов инженерных изысканий выдано  ФАУ «Главгосэкспертиза России», дата утверждения: 17.12.2020</t>
  </si>
  <si>
    <t>от 16.11.2021 № б/н</t>
  </si>
  <si>
    <t>ООО "ИнСтройПроект"</t>
  </si>
  <si>
    <t>от 22.04.2021 № 51-1-1-3-020305-2021, выдано ФАУ «Главгосэкспертиза России»</t>
  </si>
  <si>
    <t>от 17.01.2022 №1</t>
  </si>
  <si>
    <t>Акционерное общество
«ПРОМСТРОЙСЕРВИС» (АО «ПРОМСТРОЙСЕРВИС»)</t>
  </si>
  <si>
    <t>положительное заключение № 51-1-1-3-043605-2022 государственной экспертизы проектной документации и результатов инженерных изысканий выдано  ФАУ «Главгосэкспертиза России», дата утверждения: 04.07.2022</t>
  </si>
  <si>
    <t xml:space="preserve">от 06.02.2023 № КМ-51/2183; вх. от 15.02.2023 № 245/825 </t>
  </si>
  <si>
    <t>№ 51-1-1-3-012323-2023 государственной экспертизы проектной документации и результатов инженерных изысканий выдано  ФАУ «Главгосэкспертиза России» , дата утверждения: 15.03.2023</t>
  </si>
  <si>
    <t>27.06.2023  № 245/4402</t>
  </si>
  <si>
    <t>«Отработка запасов месторождения Кукисвумчорр и Юкспор Кировским рудником» пусковые комплексы № 2.4, 3.3, 4, 5. 184250, Мурманская область, в 3-6 км к северу и северо-востоку от г. Кировск</t>
  </si>
  <si>
    <t>«КФ АО «Апатит». Комплекс сооружений для отвода реки Гакмана», Мурманская область, г. Кировск, земельный участок Кировского рудника КФ АО «Апатит»</t>
  </si>
  <si>
    <t xml:space="preserve">ООО "Горный цех" (член саморегулируемой организации "Ассоциация СП "Созидатели" рег. номер в реестре СРО № СРО-С-289-26092017; ООО "Звёздный" (член саморегулируемой организации "Ассоциация СРОА "СПС ЮР" рег. номер в реестре СРО  № СРО-С-179-20012010); ООО "ТОПРЕСУРС"  (член саморегулируемой организации "Ассоциация  "СРО Объединённые строители" рег. номер в реестре СРО № СРО-С-113-15122009); ООО "Монтажсервис" (член саморегулируемой организации "Ассоциация "Саморегулируемая организация "Межрегиональное объединение строителей" рег. номер в гос. реестре саморегулируемых организаций СРО-С-002-18032009); ООО "ПП ШЭЛА"  (член саморегулируемой организации "Ассоциация "СРО Строители Тульской области" рег. номер в реестре СРО № СРО-С-080-26112009)                                                    2 АО «Апатит»  (член саморегулируемой организации «Ассоциация "ЖСОМ" рег. номер в реестре СРО № СРО-С-182-22012010;                                                 </t>
  </si>
  <si>
    <t>№ 51-1-1-3-032442-2023 от 14.06.2023 выданное ФАУ «ГЛАВГОСЭКСПЕРТИЗА РОССИИ»</t>
  </si>
  <si>
    <t xml:space="preserve">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№ 51-47712000-03-2023 от 18.07.2023
выдано Департаментом по недропользованию по Северо-Западному федеральному округу, на континентальном шельфе и в Мировом океане  (Севзапнедра), срок действия — до 31.12.2028
</t>
  </si>
  <si>
    <t>№ 1 от 30.11.2023 (вх. № 245/8029 от 11.12.2023)</t>
  </si>
  <si>
    <t>: «АО «Кольская ГМК». Рудник «Северный-Глубокий». «Вскрытие и отработка запасов руды до горизонта -440 м. Увеличение производительности по добыче руды до 6,0 млн. т. в год. Восполнение выбывающих мощностей. Корректировка»</t>
  </si>
  <si>
    <t>"АО "Апатит". Расвумчоррский рудник. Отработка месторождений апатит-нефелиновых руд Апатитовый Цирк и плато Расвумчорр» в составе объектов пусковых комплексов №№ 1, 7, 8, 9.2, 10 на территории АО «Апатит», Расвумчоррский рудник, РФ, Мурманская область, муниципальное образование «г. Кировск, с подведомственной территорией»</t>
  </si>
  <si>
    <t xml:space="preserve">Мурманск – Петрозаводск, строительство
вторых железнодорожных путей общего
пользования. Второй путь на участке
Магнетиты – Блокпост 1391 км Октябрьской
ж.д. Этап 1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</si>
  <si>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1, Место нахождения юридического лица: Г.Москва; в лице филиала – Дирекция по комплексной реконструкции железных дорог и строительству объектов железнодорожного транспорта группа заказчика по строительству объектов железнодорожного транспорта в Северо-Западном регионе (ДКРС-Санкт-Петербург ОАО «РЖД»), Адрес места нахождения филиала: 105082, ГОРОД МОСКВА, ПЕР. ПЕРЕВЕДЕНОВСКИЙ, Д. 13, СТР. 16, почтовый адрес: Социалистическая ул., д.14а, г.  Санкт-Петербург, 191119</t>
  </si>
  <si>
    <t>№ 1-0-4051-2023МС от 30.06.2023, выдано Министерством строительства и жилищно-коммунального хозяйства Российской Федерации, срок действия до 30.03.2027</t>
  </si>
  <si>
    <t xml:space="preserve">«Мурманск – Петрозаводск, строительство
вторых железнодорожных путей общего
пользования. Дом отдыха локомотивных
бригад на станции Выходной Октябрьской
железной дороги», Мурманская область, Кольский р-н
</t>
  </si>
  <si>
    <t>ОТКРЫТОЕ АКЦИОНЕРНОЕ ОБЩЕСТВО "РОССИЙСКИЕ ЖЕЛЕЗНЫЕ ДОРОГИ" (ОАО "РЖД"), ОГРН: 1037739877295, ИНН: 7708503727, КПП: 770801001, юридический адрес: 107078, Г.Москва, ВН.ТЕР.Г. МУНИЦИПАЛЬНЫЙ ОКРУГ БАСМАННЫЙ, УЛ НОВАЯ БАСМАННАЯ, Д. 2/1, СТР. 1</t>
  </si>
  <si>
    <t>№ 51-01-4022-2023МС от 15.06.2023, выдано Министерством строительства и жилищно-коммунального хозяйства Российской Федерации, срок действия до 15.12.2023</t>
  </si>
  <si>
    <t>«АО «Апатит». Кировский рудник. Отработка запасов апатит-нефелиновых руд месторождений Кукисвумчорр и Юкспор Кировским рудником» в составе объектов пусковых комплексов: ПК1, ПК2, ПК 3, ПК 4, ПК 5, ПК 6, ПК7» в объеме ПК 5, ПК 6, Мурманская область, Муниципальное образование город Кировск с подведомственной территорией (территория АО «Апатит», Кировский рудник)</t>
  </si>
  <si>
    <t>АКЦИОНЕРНОЕ ОБЩЕСТВО "РЖДСТРОЙ" (АО "РЖДСТРОЙ"), ОГРН: 1067746082546, ИНН: 7708587205105005, ГОРОД МОСКВА, ПЕР. ЕЛИЗАВЕТИНСКИЙ, Д. 12, СТР. 1</t>
  </si>
  <si>
    <t>№ 51-1-1-3-009938-2023 от 03.03.2023, выдано Федеральным автономным учреждением «Главное управление  государственной  экспертизы»</t>
  </si>
  <si>
    <t>ФКУ Упрдор «Кола»</t>
  </si>
  <si>
    <t>Акционерное общество «ВАД» (член Ассоциации «Саморегулируемой организации «Добровольное объединение строителей» СРО-С-269-03072013</t>
  </si>
  <si>
    <t>«Строительство и реконструкция участков автомобильной дороги Р-21 «Кола» Санкт-Петербург – Петрозаводск – Мурманск – Печенга – граница с Королевством Норвегия. Реконструкция автомобильной дороги Р-21 «Кола» Санкт-Петербург – Петрозаводск – Мурманск – Печенга – граница с Королевством Норвегия. Подъезд к г. Мурманск  на участке км 14+297 – км 19+027, Мурманская область (транспортная развязка на км 19)», по адресу Мурманская область, Муниципальное образование «Городской округ г. Мурманск», ЗАТО г. Североморск</t>
  </si>
  <si>
    <t>от 28.05.2020 № 51-1-1-3-020985-2020, выдано ФАУ «Главгосэкспертиза России» (Санкт-Петербургский филиал)</t>
  </si>
  <si>
    <t>от 01.11.2022 № 51-000-086-2022, выдано Министерством строительства и жилищно-коммунального хозяйства Российской Федерации (срок действия до 13.08.2024)</t>
  </si>
  <si>
    <t>№ 1 от 07.10.2022</t>
  </si>
  <si>
    <t>АО «Апатит». Расвумчоррский рудник. Отработка месторождений апатит-нефелиновых руд Апатитовый Цирк и Плато Расвумчорр подземными горными работами»</t>
  </si>
  <si>
    <t>1. ООО "Горный цех", ООО "Канекс Шахтострой", ОАО НВСП "Техпрогресс", ООО "Генджо", ООО "Система", ООО "Машхимпром", ОАО "Трест Шахтоспецстрой", ООО "Прима", ООО "ЭТМ"                              2. АО "Апатит"</t>
  </si>
  <si>
    <t>номер раздела Реестра 51-1-1-3-017331-2024 от 12.04.2024 выданное ФАУ «ГЛАВНОЕ УПРАВЛЕНИЕ ГОСУДАРСТВЕННОЙ ЭКСПЕРТИЗЫ»</t>
  </si>
  <si>
    <t xml:space="preserve">№ 51-17-01-2024 от 26.04.2024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30.06.2037
</t>
  </si>
  <si>
    <t>Извещение № 1 от 26.04.2024 (вх. № 245/2658 от 06.05.2024)</t>
  </si>
  <si>
    <t>ООО "МОРСКОЙ ТОРГОВЫЙ ПОРТ "ЛАВНА", ООО «НПС ИНЖИНИРИНГ»</t>
  </si>
  <si>
    <t>АО «ТЭК МОСЭНЕРГО»</t>
  </si>
  <si>
    <t xml:space="preserve">№ 51-1-1-3-0079-19 от 16.04.2019, выдано ФАУ «Главгосэкспертиза России», 
№ 51-1-1-1-081574-2021 от 22.12.2021, выдано ФАУ «Главгосэкспертиза России»,
№ 51-1-1-1-037980-2023 от 03.07.2023, выдано ФАУ «Главгосэкспертиза России».
</t>
  </si>
  <si>
    <t>от 08.05.2024</t>
  </si>
  <si>
    <t>«Комплекс перегрузки угля «Лавна» в морском порту Мурманск» (этап I.II)</t>
  </si>
  <si>
    <t>№ 51-01-02-2024,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</si>
  <si>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I.III)</t>
  </si>
  <si>
    <t>«Комплекс перегрузки угля «Лавна» в морском порту Мурманск» (этап I.IV)</t>
  </si>
  <si>
    <t>№ 51-01-03-2024, от 26.04.2024, выдано администрация Кольского района,  срок действия до 28.12.2024</t>
  </si>
  <si>
    <t>«Комплекс перегрузки угля «Лавна» в морском порту Мурманск» (этап II)</t>
  </si>
  <si>
    <t>№ 51-01-04-2024, от 26.04.2024, выдано администрация Кольского района,  срок действия до 28.12.2024</t>
  </si>
  <si>
    <t>«КФ АО «Апатит» Комплекс сооружений для отвода реки Лопарская»</t>
  </si>
  <si>
    <t>АО "Апатит"</t>
  </si>
  <si>
    <t xml:space="preserve">51-1-1-3-034797-2024 от 03.07.2024 выданное ФАУ «ГЛАВНОЕ УПРАВЛЕНИЕ ГОСУДАРСТВЕН
НОЙ ЭКСПЕРТИЗЫ»
</t>
  </si>
  <si>
    <t xml:space="preserve">№ 51-17-02-2024 от 22.07.2024
выдано Комитетом по управлению муниципальной собственности администрации муниципального округа город Кировск с подведомственной территорией Мурманской области – до 22.07.2028
</t>
  </si>
  <si>
    <t>№ 1 от 29.07.2024 (вх. № 245/4723 от 12.08.2024)</t>
  </si>
  <si>
    <t>1. ООО "Горный цех", ооо "Звездный"                                      2. АО "Апатит"</t>
  </si>
  <si>
    <t>«Оснащение аэропорта Апатиты (Хибины) оборудованием DVOR/DME»</t>
  </si>
  <si>
    <t>ФГУП «ГОСКОРПОРАЦИЯ ПО ОРВД»</t>
  </si>
  <si>
    <t>от 04.09.2024 № 51-09-11-2024/СЗМТУ, выдано Северо-Западным межрегиональным территориальным управлением воздушного транспорта Федерального агентства воздушного транспорта,  срок действия до 04.04.2025</t>
  </si>
  <si>
    <t>от 10.05.2023 № 51-1-1-3-024365-2023, выдано ФАУ «Главгосэкспертиза России».</t>
  </si>
  <si>
    <t>от 22.10.2024 № 245/5973</t>
  </si>
  <si>
    <t>«Строительство МГЭС на р. Паз» (шифр: 1300-4) (Гидроэлектростанция «Арктика», приказ ПАО «ТГК-1» от 13.12.2022 №221)</t>
  </si>
  <si>
    <t>ПАО «ТГК-1»</t>
  </si>
  <si>
    <t>№ 51-03-2-2023 от 10.01.2023, выдано администрацией Печенгского муниципального округа Мурманской области,  срок действия до 12.04.2026.</t>
  </si>
  <si>
    <t>от 17.11.2022 № 51-1-1-3-080376-2022, выдано ФАУ «Главгосэкспертиза России»</t>
  </si>
  <si>
    <t>от 11.10.2024 № 245/5793</t>
  </si>
  <si>
    <t xml:space="preserve"> «АО «Кольская ГМК». ЦЭН. Реконструкция экстракционного отделения кобальтового производства»</t>
  </si>
  <si>
    <t>от 05.08.2024 № 51-10-5-2024 с изменениями от 23.08.2024, выдано администрацией города Мончегорск,  срок действия до 08.06.2025</t>
  </si>
  <si>
    <t>АО «КОЛЬСКАЯ ГМК»</t>
  </si>
  <si>
    <t>от 02.07.2024 № 51-1-1-3-034629-2024, выдано ФАУ «Главгосэкспертиза России»</t>
  </si>
  <si>
    <t>от 28.08.2024 № 245/5032</t>
  </si>
  <si>
    <t>«ОАО «Кольская ГМК». Рудник «Северный-Глубокий». Вскрытие и отработка запасов руды до гор. -440 м. Увеличение производительности по добыче руды до 7,5 млн. т в год» 1 пусковой комплекс в составе: «Дополнительный конвейер от склада горной массы до борта карьера «Центральный»Мурманская область, Печенгский муниципальный округ,г. Заполярный (промплощадка)</t>
  </si>
  <si>
    <t>03.07.2024 № 51-03-8-2024, до 30.07.2025, Администрация Печенгского муниципального округа Мурманской области</t>
  </si>
  <si>
    <t>№ 01-11/2024-з от 05.11.2024</t>
  </si>
  <si>
    <t>«Реконструкция аэропортового  комплекса (г. Мурманск)» Этап 3 Адрес объекта капитального строительства: Мурманская область, Кольский район, поселок городского типа Мурмаши, Аэропорт</t>
  </si>
  <si>
    <t>"Оленегорский подземный рудник 1 очередь", в составе объектов 6 пускового комплекса
 184530, Мурманская область, МО г. Оленегорск с подведомственной территорией</t>
  </si>
  <si>
    <t>выдано ЗОС</t>
  </si>
  <si>
    <t>выдано ЗОС от 11.02.2025                              № 245-60-29</t>
  </si>
  <si>
    <t>выдано ЗОС от 04.03.2025                              № 245-92-30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</si>
  <si>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 IV этап строительства; подземные горно-капитальные работы –  XII, XIII, XIV-2, XV, XVII÷XIX этапы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</si>
  <si>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поверхностные объекты – III-2 этапа строительства</t>
  </si>
  <si>
    <t>выдано ЗОС от 02.04.2025 № 245-153-32</t>
  </si>
  <si>
    <t>выдано ЗОС от 14.04.2025                              № 245-168-33</t>
  </si>
  <si>
    <t>«ОАО «Кольская ГМК». Рудник «Северный-Глубокий». «Вскрытие и отработка запасов руды до гор. -730 м. Увеличение производительности по добыче руды до 6,2 млн. т в год. Восполнение выбывающих мощностей». I пусковой комплекс, Мурманская область, Печенгский муниципальный округ, г. Заполярный, Промплощадка КГМК</t>
  </si>
  <si>
    <t>1.2 АО «КОЛЬСКАЯ ГМК»</t>
  </si>
  <si>
    <t>1.2 АО «КОЛЬСКАЯ ГМК» член СРО «Ассоциация «Жилищно-Строительное объединение Мурмана» ‒ регистрационный номер записи: СРО-С-182-22012010; регистрационный номер в реестре членов СРО № 0299-2017-5191431170-С-182, дата регистрации 28.02.2017</t>
  </si>
  <si>
    <t xml:space="preserve">N  51-1-1-1-005384-2025 от 06.02.2025, выданное Федеральным автономным учреждением
«Главное управление государственной экспертизы»
N  51-1-1-1-005384-2025 от 06.02.2025, выданное Федеральным автономным учреждением
«Главное управление государственной экспертизы»
</t>
  </si>
  <si>
    <t>от 19.02.2025  № 51-03-10-2025, до 31.12.2028, Администрация Печенгского муниципального округа Мурманской области</t>
  </si>
  <si>
    <t>19.02.2025  № 51-03-11-2025, до 31.12.2028, Администрация Печенгского муниципального округа Мурманской области</t>
  </si>
  <si>
    <t>№ 01-03/2025-з от 06.03.2025</t>
  </si>
  <si>
    <t>№ 02-03/2025-з от 06.03.2025</t>
  </si>
  <si>
    <t>ЗОС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</si>
  <si>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поверхностные объекты – II очередь:  подземные горно-капитальные работы –  XII этап строительства)</t>
  </si>
  <si>
    <t>Открытые горные работы, подземный рудник и комплекс зданий и сооружений горно-обогатительного комбината на базе апатит-нефелиновых руд «Олений ручей» (II очередь: подземные горно-капитальные работы –   XIII, XIV-2 этапы строительства)</t>
  </si>
  <si>
    <t>выдано ЗОС от 06.06.2025 № 245-229-36</t>
  </si>
  <si>
    <t>выдано ЗОС от 06.06.2025 № 245-231-37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</si>
</sst>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/>
    <xf numFmtId="0" fontId="0" fillId="0" borderId="0" xfId="0" applyAlignment="1">
      <alignment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Fill="1" applyBorder="1" applyAlignment="1">
      <alignment vertical="top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quotePrefix="1" applyFont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quotePrefix="1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6" fillId="0" borderId="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horizontal="center" vertical="center"/>
    </xf>
    <xf numFmtId="0" fontId="6" fillId="0" borderId="5" xfId="0" quotePrefix="1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 indent="1"/>
    </xf>
    <xf numFmtId="0" fontId="11" fillId="0" borderId="5" xfId="0" applyFont="1" applyBorder="1" applyAlignment="1">
      <alignment horizontal="left" vertical="top" wrapText="1" indent="1"/>
    </xf>
    <xf numFmtId="0" fontId="6" fillId="3" borderId="5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textRotation="90" wrapText="1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Border="1" applyAlignment="1">
      <alignment vertical="top" wrapText="1"/>
    </xf>
    <xf numFmtId="0" fontId="6" fillId="0" borderId="3" xfId="0" quotePrefix="1" applyFont="1" applyBorder="1" applyAlignment="1">
      <alignment horizontal="left" vertical="top" wrapText="1"/>
    </xf>
    <xf numFmtId="0" fontId="9" fillId="4" borderId="5" xfId="0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0" fillId="0" borderId="3" xfId="0" applyBorder="1"/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 wrapText="1" indent="1"/>
    </xf>
    <xf numFmtId="0" fontId="0" fillId="0" borderId="6" xfId="0" applyBorder="1"/>
    <xf numFmtId="0" fontId="6" fillId="0" borderId="4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20" xfId="0" applyFont="1" applyBorder="1" applyAlignment="1">
      <alignment horizontal="center" vertical="center" textRotation="90" wrapText="1"/>
    </xf>
    <xf numFmtId="0" fontId="6" fillId="0" borderId="20" xfId="0" applyFont="1" applyBorder="1" applyAlignment="1">
      <alignment horizontal="center" vertical="top" wrapTex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vertical="top" wrapText="1"/>
    </xf>
    <xf numFmtId="0" fontId="0" fillId="0" borderId="20" xfId="0" applyBorder="1"/>
    <xf numFmtId="0" fontId="11" fillId="0" borderId="5" xfId="0" applyFont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textRotation="90" wrapText="1"/>
    </xf>
    <xf numFmtId="0" fontId="0" fillId="3" borderId="5" xfId="0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6" fillId="3" borderId="5" xfId="0" applyFont="1" applyFill="1" applyBorder="1" applyAlignment="1">
      <alignment horizontal="center" vertical="top" textRotation="90" wrapText="1"/>
    </xf>
    <xf numFmtId="164" fontId="0" fillId="0" borderId="0" xfId="0" applyNumberFormat="1"/>
    <xf numFmtId="0" fontId="12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0" fontId="8" fillId="0" borderId="5" xfId="0" applyFont="1" applyFill="1" applyBorder="1" applyAlignment="1">
      <alignment horizontal="center" vertical="top"/>
    </xf>
    <xf numFmtId="0" fontId="6" fillId="0" borderId="5" xfId="0" applyFont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textRotation="90" wrapText="1"/>
    </xf>
    <xf numFmtId="0" fontId="5" fillId="2" borderId="15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top" textRotation="90" wrapText="1"/>
    </xf>
    <xf numFmtId="0" fontId="5" fillId="2" borderId="3" xfId="0" applyFont="1" applyFill="1" applyBorder="1" applyAlignment="1">
      <alignment horizontal="center" vertical="top" textRotation="90" wrapText="1"/>
    </xf>
  </cellXfs>
  <cellStyles count="1">
    <cellStyle name="Обычный" xfId="0" builtinId="0"/>
  </cellStyles>
  <dxfs count="178"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abSelected="1" topLeftCell="A12" zoomScale="88" zoomScaleNormal="88" workbookViewId="0">
      <pane xSplit="11" ySplit="7" topLeftCell="L26" activePane="bottomRight" state="frozen"/>
      <selection activeCell="A12" sqref="A12"/>
      <selection pane="topRight" activeCell="L12" sqref="L12"/>
      <selection pane="bottomLeft" activeCell="A19" sqref="A19"/>
      <selection pane="bottomRight" activeCell="K27" sqref="K27"/>
    </sheetView>
  </sheetViews>
  <sheetFormatPr defaultRowHeight="15" x14ac:dyDescent="0.25"/>
  <cols>
    <col min="1" max="1" width="5.28515625" customWidth="1"/>
    <col min="2" max="2" width="6.28515625" customWidth="1"/>
    <col min="3" max="3" width="8.7109375" customWidth="1"/>
    <col min="4" max="4" width="29.7109375" customWidth="1"/>
    <col min="5" max="5" width="8.7109375" customWidth="1"/>
    <col min="6" max="6" width="12.28515625" customWidth="1"/>
    <col min="7" max="7" width="17.5703125" customWidth="1"/>
    <col min="8" max="8" width="17.28515625" customWidth="1"/>
    <col min="9" max="9" width="13.5703125" customWidth="1"/>
    <col min="10" max="10" width="12.42578125" customWidth="1"/>
    <col min="11" max="11" width="13.85546875" customWidth="1"/>
    <col min="12" max="12" width="13.5703125" customWidth="1"/>
    <col min="13" max="13" width="13.85546875" customWidth="1"/>
    <col min="14" max="14" width="13.5703125" customWidth="1"/>
    <col min="15" max="15" width="15.5703125" customWidth="1"/>
    <col min="18" max="18" width="9" customWidth="1"/>
  </cols>
  <sheetData>
    <row r="1" spans="1:15" ht="15.75" x14ac:dyDescent="0.25">
      <c r="M1" s="1" t="s">
        <v>0</v>
      </c>
      <c r="N1" s="2"/>
      <c r="O1" s="2"/>
    </row>
    <row r="2" spans="1:15" ht="15.75" x14ac:dyDescent="0.25">
      <c r="M2" s="102" t="s">
        <v>1</v>
      </c>
      <c r="N2" s="102"/>
      <c r="O2" s="102"/>
    </row>
    <row r="3" spans="1:15" ht="15.75" x14ac:dyDescent="0.25">
      <c r="M3" s="102" t="s">
        <v>2</v>
      </c>
      <c r="N3" s="102"/>
      <c r="O3" s="102"/>
    </row>
    <row r="4" spans="1:15" ht="15.75" x14ac:dyDescent="0.25">
      <c r="M4" s="102" t="s">
        <v>3</v>
      </c>
      <c r="N4" s="102"/>
      <c r="O4" s="102"/>
    </row>
    <row r="5" spans="1:15" ht="15.75" x14ac:dyDescent="0.25">
      <c r="M5" s="102" t="s">
        <v>4</v>
      </c>
      <c r="N5" s="102"/>
      <c r="O5" s="102"/>
    </row>
    <row r="6" spans="1:15" ht="15.75" x14ac:dyDescent="0.25">
      <c r="M6" s="3" t="s">
        <v>23</v>
      </c>
      <c r="N6" s="4"/>
      <c r="O6" s="4"/>
    </row>
    <row r="7" spans="1:15" ht="15.75" x14ac:dyDescent="0.25">
      <c r="M7" s="2"/>
      <c r="N7" s="2"/>
      <c r="O7" s="2"/>
    </row>
    <row r="8" spans="1:15" ht="15.75" x14ac:dyDescent="0.25">
      <c r="M8" s="1" t="s">
        <v>5</v>
      </c>
      <c r="N8" s="2"/>
      <c r="O8" s="2"/>
    </row>
    <row r="9" spans="1:15" ht="15.75" customHeight="1" x14ac:dyDescent="0.25">
      <c r="D9" s="5"/>
      <c r="E9" s="5"/>
      <c r="F9" s="5"/>
      <c r="G9" s="5"/>
      <c r="H9" s="5"/>
      <c r="I9" s="5"/>
      <c r="J9" s="5"/>
      <c r="K9" s="5"/>
      <c r="L9" s="5"/>
      <c r="M9" s="102" t="s">
        <v>1</v>
      </c>
      <c r="N9" s="102"/>
      <c r="O9" s="102"/>
    </row>
    <row r="10" spans="1:15" ht="15.75" x14ac:dyDescent="0.25">
      <c r="M10" s="102" t="s">
        <v>2</v>
      </c>
      <c r="N10" s="102"/>
      <c r="O10" s="102"/>
    </row>
    <row r="11" spans="1:15" ht="15.75" x14ac:dyDescent="0.25">
      <c r="M11" s="102" t="s">
        <v>3</v>
      </c>
      <c r="N11" s="102"/>
      <c r="O11" s="102"/>
    </row>
    <row r="12" spans="1:15" ht="15.75" customHeight="1" x14ac:dyDescent="0.25">
      <c r="M12" s="102"/>
      <c r="N12" s="102"/>
      <c r="O12" s="102"/>
    </row>
    <row r="13" spans="1:15" ht="15.75" x14ac:dyDescent="0.25">
      <c r="M13" s="3"/>
      <c r="N13" s="4"/>
      <c r="O13" s="4"/>
    </row>
    <row r="15" spans="1:15" x14ac:dyDescent="0.25">
      <c r="A15" s="103" t="s">
        <v>6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</row>
    <row r="16" spans="1:15" ht="15.75" x14ac:dyDescent="0.25">
      <c r="A16" s="104" t="s">
        <v>7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</row>
    <row r="17" spans="1:17" ht="45.75" customHeight="1" thickBot="1" x14ac:dyDescent="0.3">
      <c r="A17" s="105" t="s">
        <v>79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18" spans="1:17" ht="79.5" customHeight="1" x14ac:dyDescent="0.25">
      <c r="A18" s="107" t="s">
        <v>8</v>
      </c>
      <c r="B18" s="109" t="s">
        <v>9</v>
      </c>
      <c r="C18" s="109" t="s">
        <v>10</v>
      </c>
      <c r="D18" s="96" t="s">
        <v>11</v>
      </c>
      <c r="E18" s="111" t="s">
        <v>12</v>
      </c>
      <c r="F18" s="96" t="s">
        <v>13</v>
      </c>
      <c r="G18" s="96" t="s">
        <v>14</v>
      </c>
      <c r="H18" s="96" t="s">
        <v>40</v>
      </c>
      <c r="I18" s="96" t="s">
        <v>15</v>
      </c>
      <c r="J18" s="98" t="s">
        <v>16</v>
      </c>
      <c r="K18" s="100" t="s">
        <v>17</v>
      </c>
      <c r="L18" s="93" t="s">
        <v>18</v>
      </c>
      <c r="M18" s="93"/>
      <c r="N18" s="93"/>
      <c r="O18" s="94" t="s">
        <v>19</v>
      </c>
    </row>
    <row r="19" spans="1:17" ht="45.75" customHeight="1" thickBot="1" x14ac:dyDescent="0.3">
      <c r="A19" s="108"/>
      <c r="B19" s="110"/>
      <c r="C19" s="110"/>
      <c r="D19" s="97"/>
      <c r="E19" s="112"/>
      <c r="F19" s="97"/>
      <c r="G19" s="97"/>
      <c r="H19" s="97"/>
      <c r="I19" s="97"/>
      <c r="J19" s="99"/>
      <c r="K19" s="101"/>
      <c r="L19" s="69" t="s">
        <v>20</v>
      </c>
      <c r="M19" s="69" t="s">
        <v>21</v>
      </c>
      <c r="N19" s="69" t="s">
        <v>22</v>
      </c>
      <c r="O19" s="95"/>
    </row>
    <row r="20" spans="1:17" ht="10.5" customHeight="1" thickBot="1" x14ac:dyDescent="0.3">
      <c r="A20" s="61">
        <v>1</v>
      </c>
      <c r="B20" s="62">
        <v>2</v>
      </c>
      <c r="C20" s="62">
        <v>3</v>
      </c>
      <c r="D20" s="62">
        <v>4</v>
      </c>
      <c r="E20" s="62">
        <v>5</v>
      </c>
      <c r="F20" s="62">
        <v>6</v>
      </c>
      <c r="G20" s="62">
        <v>7</v>
      </c>
      <c r="H20" s="62">
        <v>8</v>
      </c>
      <c r="I20" s="62">
        <v>9</v>
      </c>
      <c r="J20" s="63">
        <v>10</v>
      </c>
      <c r="K20" s="64">
        <v>11</v>
      </c>
      <c r="L20" s="65">
        <v>12</v>
      </c>
      <c r="M20" s="66">
        <v>13</v>
      </c>
      <c r="N20" s="67">
        <v>14</v>
      </c>
      <c r="O20" s="68">
        <v>15</v>
      </c>
    </row>
    <row r="21" spans="1:17" ht="123" customHeight="1" thickBot="1" x14ac:dyDescent="0.3">
      <c r="A21" s="51">
        <v>1</v>
      </c>
      <c r="B21" s="52" t="s">
        <v>24</v>
      </c>
      <c r="C21" s="53" t="s">
        <v>224</v>
      </c>
      <c r="D21" s="54" t="s">
        <v>223</v>
      </c>
      <c r="E21" s="53" t="s">
        <v>26</v>
      </c>
      <c r="F21" s="55" t="s">
        <v>27</v>
      </c>
      <c r="G21" s="56" t="s">
        <v>30</v>
      </c>
      <c r="H21" s="57" t="s">
        <v>28</v>
      </c>
      <c r="I21" s="57" t="s">
        <v>31</v>
      </c>
      <c r="J21" s="58" t="s">
        <v>126</v>
      </c>
      <c r="K21" s="59">
        <f>1+1+1</f>
        <v>3</v>
      </c>
      <c r="L21" s="60">
        <f>10+6</f>
        <v>16</v>
      </c>
      <c r="M21" s="60">
        <f>1+1</f>
        <v>2</v>
      </c>
      <c r="N21" s="60">
        <f>1+1</f>
        <v>2</v>
      </c>
      <c r="O21" s="87" t="s">
        <v>225</v>
      </c>
    </row>
    <row r="22" spans="1:17" ht="120" customHeight="1" x14ac:dyDescent="0.25">
      <c r="A22" s="38">
        <v>2</v>
      </c>
      <c r="B22" s="6" t="s">
        <v>24</v>
      </c>
      <c r="C22" s="9" t="s">
        <v>25</v>
      </c>
      <c r="D22" s="8" t="s">
        <v>35</v>
      </c>
      <c r="E22" s="9" t="s">
        <v>26</v>
      </c>
      <c r="F22" s="10" t="s">
        <v>27</v>
      </c>
      <c r="G22" s="11" t="s">
        <v>30</v>
      </c>
      <c r="H22" s="12" t="s">
        <v>32</v>
      </c>
      <c r="I22" s="8" t="s">
        <v>33</v>
      </c>
      <c r="J22" s="16" t="s">
        <v>34</v>
      </c>
      <c r="K22" s="47">
        <f>9+1</f>
        <v>10</v>
      </c>
      <c r="L22" s="35">
        <f>49+1+0</f>
        <v>50</v>
      </c>
      <c r="M22" s="35">
        <f>8+1+0</f>
        <v>9</v>
      </c>
      <c r="N22" s="35">
        <f>4+1+0</f>
        <v>5</v>
      </c>
      <c r="O22" s="39" t="s">
        <v>29</v>
      </c>
    </row>
    <row r="23" spans="1:17" ht="349.5" thickBot="1" x14ac:dyDescent="0.3">
      <c r="A23" s="38">
        <v>3</v>
      </c>
      <c r="B23" s="6" t="s">
        <v>24</v>
      </c>
      <c r="C23" s="9" t="s">
        <v>25</v>
      </c>
      <c r="D23" s="11" t="s">
        <v>36</v>
      </c>
      <c r="E23" s="9" t="s">
        <v>26</v>
      </c>
      <c r="F23" s="10" t="s">
        <v>27</v>
      </c>
      <c r="G23" s="11" t="s">
        <v>77</v>
      </c>
      <c r="H23" s="12" t="s">
        <v>37</v>
      </c>
      <c r="I23" s="11" t="s">
        <v>38</v>
      </c>
      <c r="J23" s="16" t="s">
        <v>39</v>
      </c>
      <c r="K23" s="47">
        <f>11+1+1+2</f>
        <v>15</v>
      </c>
      <c r="L23" s="35">
        <f>138+14+0</f>
        <v>152</v>
      </c>
      <c r="M23" s="35">
        <f>6+2+5+0</f>
        <v>13</v>
      </c>
      <c r="N23" s="35">
        <f>4+1+0</f>
        <v>5</v>
      </c>
      <c r="O23" s="39" t="s">
        <v>29</v>
      </c>
    </row>
    <row r="24" spans="1:17" ht="124.5" thickBot="1" x14ac:dyDescent="0.3">
      <c r="A24" s="51">
        <v>4</v>
      </c>
      <c r="B24" s="6" t="s">
        <v>24</v>
      </c>
      <c r="C24" s="9" t="s">
        <v>25</v>
      </c>
      <c r="D24" s="13" t="s">
        <v>42</v>
      </c>
      <c r="E24" s="9" t="s">
        <v>26</v>
      </c>
      <c r="F24" s="10" t="s">
        <v>43</v>
      </c>
      <c r="G24" s="10" t="s">
        <v>44</v>
      </c>
      <c r="H24" s="13" t="s">
        <v>45</v>
      </c>
      <c r="I24" s="13" t="s">
        <v>46</v>
      </c>
      <c r="J24" s="17" t="s">
        <v>47</v>
      </c>
      <c r="K24" s="48">
        <f>25+1+1+4</f>
        <v>31</v>
      </c>
      <c r="L24" s="37">
        <f>127+15+18+50+45</f>
        <v>255</v>
      </c>
      <c r="M24" s="37">
        <f>16+1+4</f>
        <v>21</v>
      </c>
      <c r="N24" s="37">
        <f>4+4</f>
        <v>8</v>
      </c>
      <c r="O24" s="39" t="s">
        <v>29</v>
      </c>
    </row>
    <row r="25" spans="1:17" ht="135" x14ac:dyDescent="0.25">
      <c r="A25" s="51">
        <v>5</v>
      </c>
      <c r="B25" s="6" t="s">
        <v>24</v>
      </c>
      <c r="C25" s="9" t="s">
        <v>25</v>
      </c>
      <c r="D25" s="24" t="s">
        <v>49</v>
      </c>
      <c r="E25" s="9" t="s">
        <v>41</v>
      </c>
      <c r="F25" s="14" t="s">
        <v>50</v>
      </c>
      <c r="G25" s="14" t="s">
        <v>51</v>
      </c>
      <c r="H25" s="14" t="s">
        <v>52</v>
      </c>
      <c r="I25" s="14" t="s">
        <v>53</v>
      </c>
      <c r="J25" s="18" t="s">
        <v>54</v>
      </c>
      <c r="K25" s="47">
        <v>6</v>
      </c>
      <c r="L25" s="35">
        <v>184</v>
      </c>
      <c r="M25" s="35">
        <v>4</v>
      </c>
      <c r="N25" s="37">
        <v>6</v>
      </c>
      <c r="O25" s="39" t="s">
        <v>29</v>
      </c>
    </row>
    <row r="26" spans="1:17" ht="112.5" customHeight="1" x14ac:dyDescent="0.25">
      <c r="A26" s="38">
        <v>6</v>
      </c>
      <c r="B26" s="6" t="s">
        <v>24</v>
      </c>
      <c r="C26" s="9" t="s">
        <v>25</v>
      </c>
      <c r="D26" s="8" t="s">
        <v>159</v>
      </c>
      <c r="E26" s="9" t="s">
        <v>26</v>
      </c>
      <c r="F26" s="10" t="s">
        <v>55</v>
      </c>
      <c r="G26" s="11" t="s">
        <v>56</v>
      </c>
      <c r="H26" s="12" t="s">
        <v>57</v>
      </c>
      <c r="I26" s="11" t="s">
        <v>92</v>
      </c>
      <c r="J26" s="16" t="s">
        <v>58</v>
      </c>
      <c r="K26" s="47">
        <f>1+1+1+1+1</f>
        <v>5</v>
      </c>
      <c r="L26" s="35">
        <f>10+13+6</f>
        <v>29</v>
      </c>
      <c r="M26" s="35">
        <f>1+1+1</f>
        <v>3</v>
      </c>
      <c r="N26" s="35">
        <f>0</f>
        <v>0</v>
      </c>
      <c r="O26" s="39" t="s">
        <v>29</v>
      </c>
      <c r="Q26" s="86"/>
    </row>
    <row r="27" spans="1:17" ht="48.75" customHeight="1" thickBot="1" x14ac:dyDescent="0.3">
      <c r="A27" s="38">
        <v>7</v>
      </c>
      <c r="B27" s="6" t="s">
        <v>24</v>
      </c>
      <c r="C27" s="9" t="s">
        <v>25</v>
      </c>
      <c r="D27" s="12" t="s">
        <v>105</v>
      </c>
      <c r="E27" s="9" t="s">
        <v>26</v>
      </c>
      <c r="F27" s="10" t="s">
        <v>55</v>
      </c>
      <c r="G27" s="11" t="s">
        <v>75</v>
      </c>
      <c r="H27" s="9" t="s">
        <v>59</v>
      </c>
      <c r="I27" s="8" t="s">
        <v>60</v>
      </c>
      <c r="J27" s="20" t="s">
        <v>61</v>
      </c>
      <c r="K27" s="49">
        <f>2+2+2+2+1</f>
        <v>9</v>
      </c>
      <c r="L27" s="35">
        <f>38+15+16+7</f>
        <v>76</v>
      </c>
      <c r="M27" s="35">
        <f>4+1+1</f>
        <v>6</v>
      </c>
      <c r="N27" s="35">
        <f>1+1</f>
        <v>2</v>
      </c>
      <c r="O27" s="39" t="s">
        <v>29</v>
      </c>
    </row>
    <row r="28" spans="1:17" ht="47.25" customHeight="1" thickBot="1" x14ac:dyDescent="0.3">
      <c r="A28" s="51">
        <v>8</v>
      </c>
      <c r="B28" s="6" t="s">
        <v>24</v>
      </c>
      <c r="C28" s="9" t="s">
        <v>25</v>
      </c>
      <c r="D28" s="12" t="s">
        <v>66</v>
      </c>
      <c r="E28" s="9" t="s">
        <v>26</v>
      </c>
      <c r="F28" s="10" t="s">
        <v>67</v>
      </c>
      <c r="G28" s="10" t="s">
        <v>68</v>
      </c>
      <c r="H28" s="10" t="s">
        <v>69</v>
      </c>
      <c r="I28" s="10" t="s">
        <v>70</v>
      </c>
      <c r="J28" s="16" t="s">
        <v>71</v>
      </c>
      <c r="K28" s="49">
        <f>13+1+2+1+2+2+1+1</f>
        <v>23</v>
      </c>
      <c r="L28" s="35">
        <f>56+1+9+6+4+7</f>
        <v>83</v>
      </c>
      <c r="M28" s="35">
        <f>10+1+2+1+1+1</f>
        <v>16</v>
      </c>
      <c r="N28" s="35">
        <f>4+1+1+1+1+2</f>
        <v>10</v>
      </c>
      <c r="O28" s="39" t="s">
        <v>29</v>
      </c>
    </row>
    <row r="29" spans="1:17" ht="94.5" customHeight="1" thickBot="1" x14ac:dyDescent="0.3">
      <c r="A29" s="51">
        <v>9</v>
      </c>
      <c r="B29" s="6" t="s">
        <v>24</v>
      </c>
      <c r="C29" s="9" t="s">
        <v>224</v>
      </c>
      <c r="D29" s="8" t="s">
        <v>219</v>
      </c>
      <c r="E29" s="15" t="s">
        <v>26</v>
      </c>
      <c r="F29" s="10" t="s">
        <v>72</v>
      </c>
      <c r="G29" s="10" t="s">
        <v>73</v>
      </c>
      <c r="H29" s="9" t="s">
        <v>74</v>
      </c>
      <c r="I29" s="10" t="s">
        <v>220</v>
      </c>
      <c r="J29" s="16" t="s">
        <v>221</v>
      </c>
      <c r="K29" s="49">
        <v>1</v>
      </c>
      <c r="L29" s="35">
        <v>2</v>
      </c>
      <c r="M29" s="35">
        <v>0</v>
      </c>
      <c r="N29" s="35">
        <v>1</v>
      </c>
      <c r="O29" s="87" t="s">
        <v>226</v>
      </c>
    </row>
    <row r="30" spans="1:17" ht="112.5" x14ac:dyDescent="0.25">
      <c r="A30" s="38">
        <v>10</v>
      </c>
      <c r="B30" s="6" t="s">
        <v>24</v>
      </c>
      <c r="C30" s="9" t="s">
        <v>25</v>
      </c>
      <c r="D30" s="12" t="s">
        <v>80</v>
      </c>
      <c r="E30" s="9" t="s">
        <v>41</v>
      </c>
      <c r="F30" s="24" t="s">
        <v>82</v>
      </c>
      <c r="G30" s="12" t="s">
        <v>81</v>
      </c>
      <c r="H30" s="12" t="s">
        <v>83</v>
      </c>
      <c r="I30" s="12" t="s">
        <v>84</v>
      </c>
      <c r="J30" s="44" t="s">
        <v>85</v>
      </c>
      <c r="K30" s="47">
        <f>1+2+1+1</f>
        <v>5</v>
      </c>
      <c r="L30" s="35">
        <f>17+10+9</f>
        <v>36</v>
      </c>
      <c r="M30" s="35">
        <f>2+1+1</f>
        <v>4</v>
      </c>
      <c r="N30" s="37">
        <f>1+1+1</f>
        <v>3</v>
      </c>
      <c r="O30" s="39" t="s">
        <v>29</v>
      </c>
    </row>
    <row r="31" spans="1:17" ht="204.75" thickBot="1" x14ac:dyDescent="0.3">
      <c r="A31" s="38">
        <v>11</v>
      </c>
      <c r="B31" s="6" t="s">
        <v>24</v>
      </c>
      <c r="C31" s="9" t="s">
        <v>25</v>
      </c>
      <c r="D31" s="11" t="s">
        <v>88</v>
      </c>
      <c r="E31" s="9" t="s">
        <v>26</v>
      </c>
      <c r="F31" s="10" t="s">
        <v>87</v>
      </c>
      <c r="G31" s="22"/>
      <c r="H31" s="25" t="s">
        <v>89</v>
      </c>
      <c r="I31" s="26" t="s">
        <v>90</v>
      </c>
      <c r="J31" s="19" t="s">
        <v>91</v>
      </c>
      <c r="K31" s="47">
        <f>1+1</f>
        <v>2</v>
      </c>
      <c r="L31" s="35">
        <f>33+23</f>
        <v>56</v>
      </c>
      <c r="M31" s="35">
        <f>1+1</f>
        <v>2</v>
      </c>
      <c r="N31" s="35">
        <v>3</v>
      </c>
      <c r="O31" s="39" t="s">
        <v>29</v>
      </c>
    </row>
    <row r="32" spans="1:17" ht="123.75" x14ac:dyDescent="0.25">
      <c r="A32" s="51">
        <v>12</v>
      </c>
      <c r="B32" s="6" t="s">
        <v>24</v>
      </c>
      <c r="C32" s="9" t="s">
        <v>25</v>
      </c>
      <c r="D32" s="8" t="s">
        <v>98</v>
      </c>
      <c r="E32" s="9" t="s">
        <v>26</v>
      </c>
      <c r="F32" s="10" t="s">
        <v>97</v>
      </c>
      <c r="G32" s="22"/>
      <c r="H32" s="10" t="s">
        <v>101</v>
      </c>
      <c r="I32" s="10" t="s">
        <v>99</v>
      </c>
      <c r="J32" s="19" t="s">
        <v>100</v>
      </c>
      <c r="K32" s="47">
        <v>4</v>
      </c>
      <c r="L32" s="35">
        <v>19</v>
      </c>
      <c r="M32" s="35">
        <v>4</v>
      </c>
      <c r="N32" s="35">
        <v>4</v>
      </c>
      <c r="O32" s="39" t="s">
        <v>29</v>
      </c>
    </row>
    <row r="33" spans="1:15" ht="135" x14ac:dyDescent="0.25">
      <c r="A33" s="38">
        <v>13</v>
      </c>
      <c r="B33" s="6" t="s">
        <v>24</v>
      </c>
      <c r="C33" s="9" t="s">
        <v>25</v>
      </c>
      <c r="D33" s="27" t="s">
        <v>106</v>
      </c>
      <c r="E33" s="21" t="s">
        <v>26</v>
      </c>
      <c r="F33" s="28" t="s">
        <v>97</v>
      </c>
      <c r="G33" s="27" t="s">
        <v>86</v>
      </c>
      <c r="H33" s="22"/>
      <c r="I33" s="22"/>
      <c r="J33" s="45"/>
      <c r="K33" s="47">
        <v>6</v>
      </c>
      <c r="L33" s="35">
        <v>24</v>
      </c>
      <c r="M33" s="35">
        <v>6</v>
      </c>
      <c r="N33" s="35">
        <v>4</v>
      </c>
      <c r="O33" s="39" t="s">
        <v>29</v>
      </c>
    </row>
    <row r="34" spans="1:15" ht="360.75" thickBot="1" x14ac:dyDescent="0.3">
      <c r="A34" s="38">
        <v>14</v>
      </c>
      <c r="B34" s="6" t="s">
        <v>24</v>
      </c>
      <c r="C34" s="9" t="s">
        <v>25</v>
      </c>
      <c r="D34" s="8" t="s">
        <v>107</v>
      </c>
      <c r="E34" s="21" t="s">
        <v>41</v>
      </c>
      <c r="F34" s="10" t="s">
        <v>108</v>
      </c>
      <c r="G34" s="10" t="s">
        <v>109</v>
      </c>
      <c r="H34" s="12" t="s">
        <v>110</v>
      </c>
      <c r="I34" s="10" t="s">
        <v>111</v>
      </c>
      <c r="J34" s="19" t="s">
        <v>112</v>
      </c>
      <c r="K34" s="47">
        <v>1</v>
      </c>
      <c r="L34" s="35">
        <v>18</v>
      </c>
      <c r="M34" s="35">
        <v>0</v>
      </c>
      <c r="N34" s="35">
        <v>1</v>
      </c>
      <c r="O34" s="39" t="s">
        <v>29</v>
      </c>
    </row>
    <row r="35" spans="1:15" ht="282" thickBot="1" x14ac:dyDescent="0.3">
      <c r="A35" s="51">
        <v>15</v>
      </c>
      <c r="B35" s="6" t="s">
        <v>24</v>
      </c>
      <c r="C35" s="9" t="s">
        <v>25</v>
      </c>
      <c r="D35" s="8" t="s">
        <v>113</v>
      </c>
      <c r="E35" s="21" t="s">
        <v>41</v>
      </c>
      <c r="F35" s="10" t="s">
        <v>102</v>
      </c>
      <c r="G35" s="10" t="s">
        <v>104</v>
      </c>
      <c r="H35" s="25" t="s">
        <v>103</v>
      </c>
      <c r="I35" s="25" t="s">
        <v>114</v>
      </c>
      <c r="J35" s="44" t="s">
        <v>115</v>
      </c>
      <c r="K35" s="81">
        <v>3</v>
      </c>
      <c r="L35" s="35">
        <v>17</v>
      </c>
      <c r="M35" s="35">
        <v>1</v>
      </c>
      <c r="N35" s="35">
        <v>5</v>
      </c>
      <c r="O35" s="39" t="s">
        <v>29</v>
      </c>
    </row>
    <row r="36" spans="1:15" ht="168" x14ac:dyDescent="0.25">
      <c r="A36" s="51">
        <v>16</v>
      </c>
      <c r="B36" s="6" t="s">
        <v>24</v>
      </c>
      <c r="C36" s="9" t="s">
        <v>25</v>
      </c>
      <c r="D36" s="8" t="s">
        <v>120</v>
      </c>
      <c r="E36" s="23" t="s">
        <v>26</v>
      </c>
      <c r="F36" s="8" t="s">
        <v>116</v>
      </c>
      <c r="G36" s="8" t="s">
        <v>117</v>
      </c>
      <c r="H36" s="29" t="s">
        <v>119</v>
      </c>
      <c r="I36" s="29" t="s">
        <v>118</v>
      </c>
      <c r="J36" s="44" t="s">
        <v>121</v>
      </c>
      <c r="K36" s="47">
        <v>2</v>
      </c>
      <c r="L36" s="35">
        <v>29</v>
      </c>
      <c r="M36" s="35">
        <v>2</v>
      </c>
      <c r="N36" s="35">
        <v>2</v>
      </c>
      <c r="O36" s="40"/>
    </row>
    <row r="37" spans="1:15" ht="54" customHeight="1" x14ac:dyDescent="0.25">
      <c r="A37" s="38">
        <v>17</v>
      </c>
      <c r="B37" s="6" t="s">
        <v>24</v>
      </c>
      <c r="C37" s="9" t="s">
        <v>25</v>
      </c>
      <c r="D37" s="12" t="s">
        <v>128</v>
      </c>
      <c r="E37" s="23" t="s">
        <v>26</v>
      </c>
      <c r="F37" s="10" t="s">
        <v>108</v>
      </c>
      <c r="G37" s="11" t="s">
        <v>145</v>
      </c>
      <c r="H37" s="34" t="s">
        <v>146</v>
      </c>
      <c r="I37" s="8" t="s">
        <v>139</v>
      </c>
      <c r="J37" s="19" t="s">
        <v>147</v>
      </c>
      <c r="K37" s="81">
        <v>0</v>
      </c>
      <c r="L37" s="82">
        <v>0</v>
      </c>
      <c r="M37" s="82">
        <v>0</v>
      </c>
      <c r="N37" s="82">
        <v>0</v>
      </c>
      <c r="O37" s="40"/>
    </row>
    <row r="38" spans="1:15" ht="31.5" customHeight="1" thickBot="1" x14ac:dyDescent="0.3">
      <c r="A38" s="38">
        <v>18</v>
      </c>
      <c r="B38" s="6" t="s">
        <v>24</v>
      </c>
      <c r="C38" s="9" t="s">
        <v>25</v>
      </c>
      <c r="D38" s="11" t="s">
        <v>129</v>
      </c>
      <c r="E38" s="23" t="s">
        <v>41</v>
      </c>
      <c r="F38" s="10" t="s">
        <v>130</v>
      </c>
      <c r="G38" s="10" t="s">
        <v>151</v>
      </c>
      <c r="H38" s="10" t="s">
        <v>152</v>
      </c>
      <c r="I38" s="11" t="s">
        <v>140</v>
      </c>
      <c r="J38" s="19" t="s">
        <v>153</v>
      </c>
      <c r="K38" s="49">
        <v>1</v>
      </c>
      <c r="L38" s="36">
        <v>2</v>
      </c>
      <c r="M38" s="36">
        <v>0</v>
      </c>
      <c r="N38" s="36">
        <v>1</v>
      </c>
      <c r="O38" s="39" t="s">
        <v>29</v>
      </c>
    </row>
    <row r="39" spans="1:15" ht="45" customHeight="1" thickBot="1" x14ac:dyDescent="0.3">
      <c r="A39" s="51">
        <v>19</v>
      </c>
      <c r="B39" s="6" t="s">
        <v>24</v>
      </c>
      <c r="C39" s="9" t="s">
        <v>25</v>
      </c>
      <c r="D39" s="11" t="s">
        <v>131</v>
      </c>
      <c r="E39" s="23" t="s">
        <v>26</v>
      </c>
      <c r="F39" s="10" t="s">
        <v>132</v>
      </c>
      <c r="G39" s="10" t="s">
        <v>148</v>
      </c>
      <c r="H39" s="10" t="s">
        <v>149</v>
      </c>
      <c r="I39" s="11" t="s">
        <v>48</v>
      </c>
      <c r="J39" s="19" t="s">
        <v>150</v>
      </c>
      <c r="K39" s="49">
        <v>0</v>
      </c>
      <c r="L39" s="36">
        <v>0</v>
      </c>
      <c r="M39" s="36">
        <v>0</v>
      </c>
      <c r="N39" s="36">
        <v>0</v>
      </c>
      <c r="O39" s="39" t="s">
        <v>29</v>
      </c>
    </row>
    <row r="40" spans="1:15" ht="66.75" customHeight="1" x14ac:dyDescent="0.25">
      <c r="A40" s="51">
        <v>20</v>
      </c>
      <c r="B40" s="6" t="s">
        <v>24</v>
      </c>
      <c r="C40" s="9" t="s">
        <v>25</v>
      </c>
      <c r="D40" s="27" t="s">
        <v>133</v>
      </c>
      <c r="E40" s="23" t="s">
        <v>41</v>
      </c>
      <c r="F40" s="10" t="s">
        <v>134</v>
      </c>
      <c r="G40" s="10" t="s">
        <v>154</v>
      </c>
      <c r="H40" s="10" t="s">
        <v>155</v>
      </c>
      <c r="I40" s="11" t="s">
        <v>141</v>
      </c>
      <c r="J40" s="19" t="s">
        <v>156</v>
      </c>
      <c r="K40" s="49">
        <v>2</v>
      </c>
      <c r="L40" s="36">
        <v>5</v>
      </c>
      <c r="M40" s="36">
        <v>0</v>
      </c>
      <c r="N40" s="36">
        <v>0</v>
      </c>
      <c r="O40" s="39" t="s">
        <v>29</v>
      </c>
    </row>
    <row r="41" spans="1:15" ht="69.75" customHeight="1" x14ac:dyDescent="0.25">
      <c r="A41" s="38">
        <v>21</v>
      </c>
      <c r="B41" s="6" t="s">
        <v>24</v>
      </c>
      <c r="C41" s="9" t="s">
        <v>25</v>
      </c>
      <c r="D41" s="27" t="s">
        <v>135</v>
      </c>
      <c r="E41" s="23" t="s">
        <v>41</v>
      </c>
      <c r="F41" s="10" t="s">
        <v>134</v>
      </c>
      <c r="G41" s="10" t="s">
        <v>154</v>
      </c>
      <c r="H41" s="10" t="s">
        <v>155</v>
      </c>
      <c r="I41" s="11" t="s">
        <v>141</v>
      </c>
      <c r="J41" s="19" t="s">
        <v>156</v>
      </c>
      <c r="K41" s="49">
        <v>2</v>
      </c>
      <c r="L41" s="36">
        <v>7</v>
      </c>
      <c r="M41" s="36">
        <v>0</v>
      </c>
      <c r="N41" s="36">
        <v>0</v>
      </c>
      <c r="O41" s="39" t="s">
        <v>29</v>
      </c>
    </row>
    <row r="42" spans="1:15" ht="69.75" customHeight="1" thickBot="1" x14ac:dyDescent="0.3">
      <c r="A42" s="38">
        <v>22</v>
      </c>
      <c r="B42" s="6" t="s">
        <v>24</v>
      </c>
      <c r="C42" s="9" t="s">
        <v>25</v>
      </c>
      <c r="D42" s="27" t="s">
        <v>222</v>
      </c>
      <c r="E42" s="23" t="s">
        <v>41</v>
      </c>
      <c r="F42" s="10" t="s">
        <v>134</v>
      </c>
      <c r="G42" s="10" t="s">
        <v>154</v>
      </c>
      <c r="H42" s="10" t="s">
        <v>155</v>
      </c>
      <c r="I42" s="11" t="s">
        <v>141</v>
      </c>
      <c r="J42" s="19" t="s">
        <v>156</v>
      </c>
      <c r="K42" s="49">
        <v>2</v>
      </c>
      <c r="L42" s="36">
        <v>3</v>
      </c>
      <c r="M42" s="36">
        <v>0</v>
      </c>
      <c r="N42" s="36">
        <v>0</v>
      </c>
      <c r="O42" s="39" t="s">
        <v>29</v>
      </c>
    </row>
    <row r="43" spans="1:15" ht="64.5" customHeight="1" thickBot="1" x14ac:dyDescent="0.3">
      <c r="A43" s="51">
        <v>23</v>
      </c>
      <c r="B43" s="30" t="s">
        <v>24</v>
      </c>
      <c r="C43" s="7" t="s">
        <v>25</v>
      </c>
      <c r="D43" s="33" t="s">
        <v>136</v>
      </c>
      <c r="E43" s="31" t="s">
        <v>26</v>
      </c>
      <c r="F43" s="32" t="s">
        <v>137</v>
      </c>
      <c r="G43" s="41"/>
      <c r="H43" s="33" t="s">
        <v>157</v>
      </c>
      <c r="I43" s="33" t="s">
        <v>142</v>
      </c>
      <c r="J43" s="46" t="s">
        <v>158</v>
      </c>
      <c r="K43" s="50">
        <v>1</v>
      </c>
      <c r="L43" s="42">
        <v>1</v>
      </c>
      <c r="M43" s="42">
        <v>1</v>
      </c>
      <c r="N43" s="42">
        <v>1</v>
      </c>
      <c r="O43" s="43" t="s">
        <v>29</v>
      </c>
    </row>
    <row r="44" spans="1:15" ht="103.5" customHeight="1" thickBot="1" x14ac:dyDescent="0.3">
      <c r="A44" s="51">
        <v>24</v>
      </c>
      <c r="B44" s="6" t="s">
        <v>24</v>
      </c>
      <c r="C44" s="9" t="s">
        <v>224</v>
      </c>
      <c r="D44" s="27" t="s">
        <v>165</v>
      </c>
      <c r="E44" s="9" t="s">
        <v>26</v>
      </c>
      <c r="F44" s="10" t="s">
        <v>127</v>
      </c>
      <c r="G44" s="70" t="s">
        <v>78</v>
      </c>
      <c r="H44" s="12" t="s">
        <v>143</v>
      </c>
      <c r="I44" s="10" t="s">
        <v>138</v>
      </c>
      <c r="J44" s="10" t="s">
        <v>144</v>
      </c>
      <c r="K44" s="35">
        <f>2+1</f>
        <v>3</v>
      </c>
      <c r="L44" s="35">
        <f>9+11+7</f>
        <v>27</v>
      </c>
      <c r="M44" s="35">
        <f>1+1+1</f>
        <v>3</v>
      </c>
      <c r="N44" s="35">
        <f>1+1+1</f>
        <v>3</v>
      </c>
      <c r="O44" s="87" t="s">
        <v>230</v>
      </c>
    </row>
    <row r="45" spans="1:15" ht="37.5" customHeight="1" x14ac:dyDescent="0.25">
      <c r="A45" s="38">
        <v>25</v>
      </c>
      <c r="B45" s="6" t="s">
        <v>24</v>
      </c>
      <c r="C45" s="9" t="s">
        <v>25</v>
      </c>
      <c r="D45" s="8" t="s">
        <v>160</v>
      </c>
      <c r="E45" s="9" t="s">
        <v>26</v>
      </c>
      <c r="F45" s="10" t="s">
        <v>55</v>
      </c>
      <c r="G45" s="10" t="s">
        <v>161</v>
      </c>
      <c r="H45" s="12" t="s">
        <v>162</v>
      </c>
      <c r="I45" s="10" t="s">
        <v>163</v>
      </c>
      <c r="J45" s="9" t="s">
        <v>164</v>
      </c>
      <c r="K45" s="21">
        <f>2</f>
        <v>2</v>
      </c>
      <c r="L45" s="21">
        <f>10+5</f>
        <v>15</v>
      </c>
      <c r="M45" s="21">
        <f>1+1</f>
        <v>2</v>
      </c>
      <c r="N45" s="21">
        <f>1+1</f>
        <v>2</v>
      </c>
      <c r="O45" s="39" t="s">
        <v>29</v>
      </c>
    </row>
    <row r="46" spans="1:15" ht="83.25" customHeight="1" thickBot="1" x14ac:dyDescent="0.3">
      <c r="A46" s="38">
        <v>26</v>
      </c>
      <c r="B46" s="71" t="s">
        <v>24</v>
      </c>
      <c r="C46" s="72" t="s">
        <v>25</v>
      </c>
      <c r="D46" s="73" t="s">
        <v>166</v>
      </c>
      <c r="E46" s="72" t="s">
        <v>26</v>
      </c>
      <c r="F46" s="70" t="s">
        <v>55</v>
      </c>
      <c r="G46" s="70" t="s">
        <v>93</v>
      </c>
      <c r="H46" s="74" t="s">
        <v>94</v>
      </c>
      <c r="I46" s="70" t="s">
        <v>95</v>
      </c>
      <c r="J46" s="70" t="s">
        <v>96</v>
      </c>
      <c r="K46" s="75"/>
      <c r="L46" s="75"/>
      <c r="M46" s="75"/>
      <c r="N46" s="75"/>
      <c r="O46" s="39" t="s">
        <v>29</v>
      </c>
    </row>
    <row r="47" spans="1:15" ht="69" customHeight="1" thickBot="1" x14ac:dyDescent="0.3">
      <c r="A47" s="51">
        <v>27</v>
      </c>
      <c r="B47" s="79" t="s">
        <v>24</v>
      </c>
      <c r="C47" s="15" t="s">
        <v>25</v>
      </c>
      <c r="D47" s="27" t="s">
        <v>167</v>
      </c>
      <c r="E47" s="80" t="s">
        <v>26</v>
      </c>
      <c r="F47" s="8" t="s">
        <v>168</v>
      </c>
      <c r="G47" s="27" t="s">
        <v>174</v>
      </c>
      <c r="H47" s="10" t="s">
        <v>175</v>
      </c>
      <c r="I47" s="8" t="s">
        <v>169</v>
      </c>
      <c r="J47" s="22"/>
      <c r="K47" s="35">
        <v>2</v>
      </c>
      <c r="L47" s="35">
        <v>6</v>
      </c>
      <c r="M47" s="35">
        <v>2</v>
      </c>
      <c r="N47" s="35">
        <v>4</v>
      </c>
      <c r="O47" s="39" t="s">
        <v>29</v>
      </c>
    </row>
    <row r="48" spans="1:15" ht="122.25" customHeight="1" x14ac:dyDescent="0.25">
      <c r="A48" s="51">
        <v>28</v>
      </c>
      <c r="B48" s="6" t="s">
        <v>24</v>
      </c>
      <c r="C48" s="9" t="s">
        <v>25</v>
      </c>
      <c r="D48" s="28" t="s">
        <v>170</v>
      </c>
      <c r="E48" s="21" t="s">
        <v>26</v>
      </c>
      <c r="F48" s="76" t="s">
        <v>171</v>
      </c>
      <c r="G48" s="22"/>
      <c r="H48" s="22"/>
      <c r="I48" s="76" t="s">
        <v>172</v>
      </c>
      <c r="J48" s="22"/>
      <c r="K48" s="22"/>
      <c r="L48" s="22"/>
      <c r="M48" s="22"/>
      <c r="N48" s="22"/>
      <c r="O48" s="39" t="s">
        <v>29</v>
      </c>
    </row>
    <row r="49" spans="1:15" ht="144" customHeight="1" thickBot="1" x14ac:dyDescent="0.3">
      <c r="A49" s="38">
        <v>29</v>
      </c>
      <c r="B49" s="6" t="s">
        <v>24</v>
      </c>
      <c r="C49" s="9" t="s">
        <v>224</v>
      </c>
      <c r="D49" s="28" t="s">
        <v>228</v>
      </c>
      <c r="E49" s="9" t="s">
        <v>26</v>
      </c>
      <c r="F49" s="10" t="s">
        <v>62</v>
      </c>
      <c r="G49" s="10" t="s">
        <v>76</v>
      </c>
      <c r="H49" s="10" t="s">
        <v>63</v>
      </c>
      <c r="I49" s="10" t="s">
        <v>64</v>
      </c>
      <c r="J49" s="16" t="s">
        <v>65</v>
      </c>
      <c r="K49" s="77">
        <v>4</v>
      </c>
      <c r="L49" s="78">
        <v>21</v>
      </c>
      <c r="M49" s="78">
        <v>2</v>
      </c>
      <c r="N49" s="78">
        <v>2</v>
      </c>
      <c r="O49" s="87" t="s">
        <v>229</v>
      </c>
    </row>
    <row r="50" spans="1:15" ht="112.5" customHeight="1" thickBot="1" x14ac:dyDescent="0.3">
      <c r="A50" s="38">
        <v>30</v>
      </c>
      <c r="B50" s="6" t="s">
        <v>24</v>
      </c>
      <c r="C50" s="9" t="s">
        <v>25</v>
      </c>
      <c r="D50" s="27" t="s">
        <v>173</v>
      </c>
      <c r="E50" s="23" t="s">
        <v>26</v>
      </c>
      <c r="F50" s="10" t="s">
        <v>108</v>
      </c>
      <c r="G50" s="10" t="s">
        <v>122</v>
      </c>
      <c r="H50" s="12" t="s">
        <v>123</v>
      </c>
      <c r="I50" s="10" t="s">
        <v>124</v>
      </c>
      <c r="J50" s="10" t="s">
        <v>125</v>
      </c>
      <c r="K50" s="22"/>
      <c r="L50" s="22"/>
      <c r="M50" s="22"/>
      <c r="N50" s="22"/>
      <c r="O50" s="21" t="s">
        <v>29</v>
      </c>
    </row>
    <row r="51" spans="1:15" ht="87.75" customHeight="1" thickBot="1" x14ac:dyDescent="0.3">
      <c r="A51" s="51">
        <v>31</v>
      </c>
      <c r="B51" s="6" t="s">
        <v>24</v>
      </c>
      <c r="C51" s="9" t="s">
        <v>25</v>
      </c>
      <c r="D51" s="83" t="s">
        <v>178</v>
      </c>
      <c r="E51" s="9" t="s">
        <v>26</v>
      </c>
      <c r="F51" s="14" t="s">
        <v>176</v>
      </c>
      <c r="G51" s="14" t="s">
        <v>177</v>
      </c>
      <c r="H51" s="10" t="s">
        <v>179</v>
      </c>
      <c r="I51" s="24" t="s">
        <v>180</v>
      </c>
      <c r="J51" s="70" t="s">
        <v>181</v>
      </c>
      <c r="K51" s="22"/>
      <c r="L51" s="22"/>
      <c r="M51" s="22"/>
      <c r="N51" s="22"/>
      <c r="O51" s="21" t="s">
        <v>29</v>
      </c>
    </row>
    <row r="52" spans="1:15" ht="129" customHeight="1" x14ac:dyDescent="0.25">
      <c r="A52" s="51">
        <v>32</v>
      </c>
      <c r="B52" s="6" t="s">
        <v>24</v>
      </c>
      <c r="C52" s="9" t="s">
        <v>25</v>
      </c>
      <c r="D52" s="27" t="s">
        <v>182</v>
      </c>
      <c r="E52" s="84" t="s">
        <v>26</v>
      </c>
      <c r="F52" s="10" t="s">
        <v>55</v>
      </c>
      <c r="G52" s="27" t="s">
        <v>183</v>
      </c>
      <c r="H52" s="27" t="s">
        <v>184</v>
      </c>
      <c r="I52" s="27" t="s">
        <v>185</v>
      </c>
      <c r="J52" s="10" t="s">
        <v>186</v>
      </c>
      <c r="K52" s="21">
        <f>1+1</f>
        <v>2</v>
      </c>
      <c r="L52" s="21">
        <f>11+12</f>
        <v>23</v>
      </c>
      <c r="M52" s="21">
        <f>1+1</f>
        <v>2</v>
      </c>
      <c r="N52" s="21">
        <f>1+1</f>
        <v>2</v>
      </c>
      <c r="O52" s="21"/>
    </row>
    <row r="53" spans="1:15" ht="129" customHeight="1" x14ac:dyDescent="0.25">
      <c r="A53" s="38">
        <v>33</v>
      </c>
      <c r="B53" s="6" t="s">
        <v>24</v>
      </c>
      <c r="C53" s="9" t="s">
        <v>25</v>
      </c>
      <c r="D53" s="27" t="s">
        <v>191</v>
      </c>
      <c r="E53" s="84" t="s">
        <v>26</v>
      </c>
      <c r="F53" s="10" t="s">
        <v>187</v>
      </c>
      <c r="G53" s="27" t="s">
        <v>188</v>
      </c>
      <c r="H53" s="27" t="s">
        <v>189</v>
      </c>
      <c r="I53" s="27" t="s">
        <v>192</v>
      </c>
      <c r="J53" s="10" t="s">
        <v>190</v>
      </c>
      <c r="K53" s="22"/>
      <c r="L53" s="22"/>
      <c r="M53" s="22"/>
      <c r="N53" s="22"/>
      <c r="O53" s="22"/>
    </row>
    <row r="54" spans="1:15" ht="129" customHeight="1" thickBot="1" x14ac:dyDescent="0.3">
      <c r="A54" s="38">
        <v>34</v>
      </c>
      <c r="B54" s="6" t="s">
        <v>24</v>
      </c>
      <c r="C54" s="9" t="s">
        <v>25</v>
      </c>
      <c r="D54" s="27" t="s">
        <v>193</v>
      </c>
      <c r="E54" s="84" t="s">
        <v>26</v>
      </c>
      <c r="F54" s="10" t="s">
        <v>187</v>
      </c>
      <c r="G54" s="27" t="s">
        <v>188</v>
      </c>
      <c r="H54" s="27" t="s">
        <v>189</v>
      </c>
      <c r="I54" s="27" t="s">
        <v>192</v>
      </c>
      <c r="J54" s="10" t="s">
        <v>190</v>
      </c>
      <c r="K54" s="22"/>
      <c r="L54" s="22"/>
      <c r="M54" s="22"/>
      <c r="N54" s="22"/>
      <c r="O54" s="22"/>
    </row>
    <row r="55" spans="1:15" ht="129" customHeight="1" thickBot="1" x14ac:dyDescent="0.3">
      <c r="A55" s="51">
        <v>35</v>
      </c>
      <c r="B55" s="6" t="s">
        <v>24</v>
      </c>
      <c r="C55" s="9" t="s">
        <v>25</v>
      </c>
      <c r="D55" s="27" t="s">
        <v>194</v>
      </c>
      <c r="E55" s="84" t="s">
        <v>26</v>
      </c>
      <c r="F55" s="10" t="s">
        <v>187</v>
      </c>
      <c r="G55" s="27" t="s">
        <v>188</v>
      </c>
      <c r="H55" s="27" t="s">
        <v>189</v>
      </c>
      <c r="I55" s="27" t="s">
        <v>195</v>
      </c>
      <c r="J55" s="10" t="s">
        <v>190</v>
      </c>
      <c r="K55" s="22"/>
      <c r="L55" s="22"/>
      <c r="M55" s="22"/>
      <c r="N55" s="22"/>
      <c r="O55" s="22"/>
    </row>
    <row r="56" spans="1:15" ht="129" customHeight="1" x14ac:dyDescent="0.25">
      <c r="A56" s="51">
        <v>36</v>
      </c>
      <c r="B56" s="6" t="s">
        <v>24</v>
      </c>
      <c r="C56" s="9" t="s">
        <v>25</v>
      </c>
      <c r="D56" s="27" t="s">
        <v>196</v>
      </c>
      <c r="E56" s="84" t="s">
        <v>26</v>
      </c>
      <c r="F56" s="10" t="s">
        <v>187</v>
      </c>
      <c r="G56" s="27" t="s">
        <v>188</v>
      </c>
      <c r="H56" s="27" t="s">
        <v>189</v>
      </c>
      <c r="I56" s="27" t="s">
        <v>197</v>
      </c>
      <c r="J56" s="10" t="s">
        <v>190</v>
      </c>
      <c r="K56" s="22"/>
      <c r="L56" s="22"/>
      <c r="M56" s="22"/>
      <c r="N56" s="22"/>
      <c r="O56" s="22"/>
    </row>
    <row r="57" spans="1:15" ht="164.25" customHeight="1" x14ac:dyDescent="0.25">
      <c r="A57" s="38">
        <v>37</v>
      </c>
      <c r="B57" s="6" t="s">
        <v>24</v>
      </c>
      <c r="C57" s="9" t="s">
        <v>25</v>
      </c>
      <c r="D57" s="27" t="s">
        <v>198</v>
      </c>
      <c r="E57" s="84" t="s">
        <v>26</v>
      </c>
      <c r="F57" s="12" t="s">
        <v>199</v>
      </c>
      <c r="G57" s="27" t="s">
        <v>203</v>
      </c>
      <c r="H57" s="27" t="s">
        <v>200</v>
      </c>
      <c r="I57" s="27" t="s">
        <v>201</v>
      </c>
      <c r="J57" s="12" t="s">
        <v>202</v>
      </c>
      <c r="K57" s="21">
        <f>1</f>
        <v>1</v>
      </c>
      <c r="L57" s="21">
        <f>8</f>
        <v>8</v>
      </c>
      <c r="M57" s="21">
        <f>1</f>
        <v>1</v>
      </c>
      <c r="N57" s="21"/>
      <c r="O57" s="22"/>
    </row>
    <row r="58" spans="1:15" ht="89.25" customHeight="1" thickBot="1" x14ac:dyDescent="0.3">
      <c r="A58" s="38">
        <v>28</v>
      </c>
      <c r="B58" s="6" t="s">
        <v>24</v>
      </c>
      <c r="C58" s="9" t="s">
        <v>25</v>
      </c>
      <c r="D58" s="27" t="s">
        <v>214</v>
      </c>
      <c r="E58" s="84" t="s">
        <v>41</v>
      </c>
      <c r="F58" s="12" t="s">
        <v>216</v>
      </c>
      <c r="G58" s="12" t="s">
        <v>216</v>
      </c>
      <c r="H58" s="27" t="s">
        <v>217</v>
      </c>
      <c r="I58" s="27" t="s">
        <v>215</v>
      </c>
      <c r="J58" s="12" t="s">
        <v>218</v>
      </c>
      <c r="K58" s="21">
        <v>1</v>
      </c>
      <c r="L58" s="21">
        <v>12</v>
      </c>
      <c r="M58" s="21"/>
      <c r="N58" s="21"/>
      <c r="O58" s="22"/>
    </row>
    <row r="59" spans="1:15" ht="192" thickBot="1" x14ac:dyDescent="0.3">
      <c r="A59" s="51">
        <v>39</v>
      </c>
      <c r="B59" s="6" t="s">
        <v>24</v>
      </c>
      <c r="C59" s="9" t="s">
        <v>25</v>
      </c>
      <c r="D59" s="27" t="s">
        <v>204</v>
      </c>
      <c r="E59" s="84" t="s">
        <v>26</v>
      </c>
      <c r="F59" s="12" t="s">
        <v>205</v>
      </c>
      <c r="G59" s="27" t="s">
        <v>205</v>
      </c>
      <c r="H59" s="27" t="s">
        <v>207</v>
      </c>
      <c r="I59" s="27" t="s">
        <v>206</v>
      </c>
      <c r="J59" s="12" t="s">
        <v>208</v>
      </c>
      <c r="K59" s="22"/>
      <c r="L59" s="22"/>
      <c r="M59" s="22"/>
      <c r="N59" s="22"/>
      <c r="O59" s="22"/>
    </row>
    <row r="60" spans="1:15" ht="123.75" x14ac:dyDescent="0.25">
      <c r="A60" s="51">
        <v>40</v>
      </c>
      <c r="B60" s="6" t="s">
        <v>24</v>
      </c>
      <c r="C60" s="9" t="s">
        <v>25</v>
      </c>
      <c r="D60" s="27" t="s">
        <v>209</v>
      </c>
      <c r="E60" s="84" t="s">
        <v>26</v>
      </c>
      <c r="F60" s="12" t="s">
        <v>210</v>
      </c>
      <c r="G60" s="27" t="s">
        <v>210</v>
      </c>
      <c r="H60" s="27" t="s">
        <v>212</v>
      </c>
      <c r="I60" s="27" t="s">
        <v>211</v>
      </c>
      <c r="J60" s="12" t="s">
        <v>213</v>
      </c>
      <c r="K60" s="22"/>
      <c r="L60" s="22"/>
      <c r="M60" s="22"/>
      <c r="N60" s="22"/>
      <c r="O60" s="22"/>
    </row>
    <row r="61" spans="1:15" ht="118.5" customHeight="1" x14ac:dyDescent="0.25">
      <c r="A61" s="89">
        <v>41</v>
      </c>
      <c r="B61" s="6" t="s">
        <v>24</v>
      </c>
      <c r="C61" s="9" t="s">
        <v>25</v>
      </c>
      <c r="D61" s="28" t="s">
        <v>227</v>
      </c>
      <c r="E61" s="9" t="s">
        <v>26</v>
      </c>
      <c r="F61" s="10" t="s">
        <v>62</v>
      </c>
      <c r="G61" s="10" t="s">
        <v>76</v>
      </c>
      <c r="H61" s="10" t="s">
        <v>63</v>
      </c>
      <c r="I61" s="10" t="s">
        <v>64</v>
      </c>
      <c r="J61" s="16" t="s">
        <v>65</v>
      </c>
      <c r="K61" s="77">
        <f>8+1-3</f>
        <v>6</v>
      </c>
      <c r="L61" s="78">
        <f>116+14-21</f>
        <v>109</v>
      </c>
      <c r="M61" s="78">
        <f>6+1-2+2</f>
        <v>7</v>
      </c>
      <c r="N61" s="78">
        <f>4+1-2+2</f>
        <v>5</v>
      </c>
      <c r="O61" s="39" t="s">
        <v>29</v>
      </c>
    </row>
    <row r="62" spans="1:15" ht="48.75" customHeight="1" thickBot="1" x14ac:dyDescent="0.3">
      <c r="A62" s="89">
        <v>42</v>
      </c>
      <c r="B62" s="6" t="s">
        <v>24</v>
      </c>
      <c r="C62" s="9" t="s">
        <v>239</v>
      </c>
      <c r="D62" s="28" t="s">
        <v>240</v>
      </c>
      <c r="E62" s="9" t="s">
        <v>26</v>
      </c>
      <c r="F62" s="10" t="s">
        <v>62</v>
      </c>
      <c r="G62" s="10" t="s">
        <v>76</v>
      </c>
      <c r="H62" s="10" t="s">
        <v>63</v>
      </c>
      <c r="I62" s="10" t="s">
        <v>64</v>
      </c>
      <c r="J62" s="90" t="s">
        <v>65</v>
      </c>
      <c r="K62" s="91">
        <v>1</v>
      </c>
      <c r="L62" s="78">
        <v>24</v>
      </c>
      <c r="M62" s="78">
        <v>1</v>
      </c>
      <c r="N62" s="92">
        <v>1</v>
      </c>
      <c r="O62" s="87" t="s">
        <v>242</v>
      </c>
    </row>
    <row r="63" spans="1:15" ht="48.75" customHeight="1" thickBot="1" x14ac:dyDescent="0.3">
      <c r="A63" s="89">
        <v>43</v>
      </c>
      <c r="B63" s="6" t="s">
        <v>24</v>
      </c>
      <c r="C63" s="9" t="s">
        <v>239</v>
      </c>
      <c r="D63" s="28" t="s">
        <v>241</v>
      </c>
      <c r="E63" s="9" t="s">
        <v>26</v>
      </c>
      <c r="F63" s="10" t="s">
        <v>62</v>
      </c>
      <c r="G63" s="10" t="s">
        <v>76</v>
      </c>
      <c r="H63" s="10" t="s">
        <v>63</v>
      </c>
      <c r="I63" s="10" t="s">
        <v>64</v>
      </c>
      <c r="J63" s="90" t="s">
        <v>65</v>
      </c>
      <c r="K63" s="91">
        <v>1</v>
      </c>
      <c r="L63" s="78">
        <v>22</v>
      </c>
      <c r="M63" s="78">
        <v>1</v>
      </c>
      <c r="N63" s="92">
        <v>1</v>
      </c>
      <c r="O63" s="87" t="s">
        <v>243</v>
      </c>
    </row>
    <row r="64" spans="1:15" ht="45" customHeight="1" x14ac:dyDescent="0.25">
      <c r="A64" s="89">
        <v>44</v>
      </c>
      <c r="B64" s="6" t="s">
        <v>24</v>
      </c>
      <c r="C64" s="9" t="s">
        <v>25</v>
      </c>
      <c r="D64" s="10" t="s">
        <v>231</v>
      </c>
      <c r="E64" s="9" t="s">
        <v>26</v>
      </c>
      <c r="F64" s="10" t="s">
        <v>232</v>
      </c>
      <c r="G64" s="10" t="s">
        <v>233</v>
      </c>
      <c r="H64" s="88" t="s">
        <v>234</v>
      </c>
      <c r="I64" s="88" t="s">
        <v>235</v>
      </c>
      <c r="J64" s="90" t="s">
        <v>237</v>
      </c>
      <c r="K64" s="22"/>
      <c r="L64" s="22"/>
      <c r="M64" s="22"/>
      <c r="N64" s="22"/>
      <c r="O64" s="39" t="s">
        <v>29</v>
      </c>
    </row>
    <row r="65" spans="1:15" ht="45" customHeight="1" x14ac:dyDescent="0.25">
      <c r="A65" s="89">
        <v>45</v>
      </c>
      <c r="B65" s="6" t="s">
        <v>24</v>
      </c>
      <c r="C65" s="9" t="s">
        <v>25</v>
      </c>
      <c r="D65" s="10" t="s">
        <v>231</v>
      </c>
      <c r="E65" s="9" t="s">
        <v>26</v>
      </c>
      <c r="F65" s="10" t="s">
        <v>232</v>
      </c>
      <c r="G65" s="10" t="s">
        <v>233</v>
      </c>
      <c r="H65" s="88" t="s">
        <v>234</v>
      </c>
      <c r="I65" s="88" t="s">
        <v>236</v>
      </c>
      <c r="J65" s="90" t="s">
        <v>238</v>
      </c>
      <c r="K65" s="22"/>
      <c r="L65" s="22"/>
      <c r="M65" s="22"/>
      <c r="N65" s="22"/>
      <c r="O65" s="39" t="s">
        <v>29</v>
      </c>
    </row>
  </sheetData>
  <autoFilter ref="A20:P61"/>
  <mergeCells count="24">
    <mergeCell ref="M10:O10"/>
    <mergeCell ref="M2:O2"/>
    <mergeCell ref="M3:O3"/>
    <mergeCell ref="M4:O4"/>
    <mergeCell ref="M5:O5"/>
    <mergeCell ref="M9:O9"/>
    <mergeCell ref="A18:A19"/>
    <mergeCell ref="B18:B19"/>
    <mergeCell ref="C18:C19"/>
    <mergeCell ref="D18:D19"/>
    <mergeCell ref="E18:E19"/>
    <mergeCell ref="M11:O11"/>
    <mergeCell ref="M12:O12"/>
    <mergeCell ref="A15:O15"/>
    <mergeCell ref="A16:O16"/>
    <mergeCell ref="A17:O17"/>
    <mergeCell ref="L18:N18"/>
    <mergeCell ref="O18:O19"/>
    <mergeCell ref="F18:F19"/>
    <mergeCell ref="G18:G19"/>
    <mergeCell ref="H18:H19"/>
    <mergeCell ref="I18:I19"/>
    <mergeCell ref="J18:J19"/>
    <mergeCell ref="K18:K19"/>
  </mergeCells>
  <conditionalFormatting sqref="J28 E22:E25 J51 E53:G57 I53:I56 J53:J60">
    <cfRule type="expression" dxfId="177" priority="795">
      <formula>AND(ISBLANK(E22),ISTEXT($F22))</formula>
    </cfRule>
  </conditionalFormatting>
  <conditionalFormatting sqref="E22:F22 H22:I22">
    <cfRule type="expression" dxfId="176" priority="783">
      <formula>AND(ISBLANK(E22),ISTEXT($F22))</formula>
    </cfRule>
  </conditionalFormatting>
  <conditionalFormatting sqref="D22 D53:D60 H53:H56">
    <cfRule type="expression" dxfId="175" priority="784">
      <formula>NOT(ISBLANK($AM22))</formula>
    </cfRule>
  </conditionalFormatting>
  <conditionalFormatting sqref="G22">
    <cfRule type="expression" dxfId="174" priority="781">
      <formula>AND(ISBLANK(G22),ISTEXT($F22))</formula>
    </cfRule>
  </conditionalFormatting>
  <conditionalFormatting sqref="J22">
    <cfRule type="expression" dxfId="173" priority="780">
      <formula>AND(ISBLANK(J22),ISTEXT($F22))</formula>
    </cfRule>
  </conditionalFormatting>
  <conditionalFormatting sqref="F23 H23">
    <cfRule type="expression" dxfId="172" priority="779">
      <formula>AND(ISBLANK(F23),ISTEXT($F23))</formula>
    </cfRule>
  </conditionalFormatting>
  <conditionalFormatting sqref="G23">
    <cfRule type="expression" dxfId="171" priority="777">
      <formula>AND(ISBLANK(G23),ISTEXT($F23))</formula>
    </cfRule>
  </conditionalFormatting>
  <conditionalFormatting sqref="J23">
    <cfRule type="expression" dxfId="170" priority="776">
      <formula>AND(ISBLANK(J23),ISTEXT($F23))</formula>
    </cfRule>
  </conditionalFormatting>
  <conditionalFormatting sqref="E24:I24">
    <cfRule type="expression" dxfId="169" priority="752">
      <formula>AND(ISBLANK(E24),ISTEXT($F24))</formula>
    </cfRule>
  </conditionalFormatting>
  <conditionalFormatting sqref="D24">
    <cfRule type="expression" dxfId="168" priority="751">
      <formula>NOT(ISBLANK($AM24))</formula>
    </cfRule>
  </conditionalFormatting>
  <conditionalFormatting sqref="J24">
    <cfRule type="expression" dxfId="167" priority="749">
      <formula>AND(ISBLANK(J24),ISTEXT($F24))</formula>
    </cfRule>
  </conditionalFormatting>
  <conditionalFormatting sqref="E25">
    <cfRule type="expression" dxfId="166" priority="745">
      <formula>AND(ISBLANK(E25),ISTEXT($F25))</formula>
    </cfRule>
  </conditionalFormatting>
  <conditionalFormatting sqref="D25">
    <cfRule type="expression" dxfId="165" priority="744">
      <formula>NOT(ISBLANK($AM25))</formula>
    </cfRule>
  </conditionalFormatting>
  <conditionalFormatting sqref="F25:I25">
    <cfRule type="expression" dxfId="164" priority="743">
      <formula>NOT(ISBLANK($AM25))</formula>
    </cfRule>
  </conditionalFormatting>
  <conditionalFormatting sqref="J25">
    <cfRule type="expression" dxfId="163" priority="739">
      <formula>NOT(ISBLANK($AM25))</formula>
    </cfRule>
  </conditionalFormatting>
  <conditionalFormatting sqref="E27">
    <cfRule type="expression" dxfId="162" priority="712">
      <formula>AND(ISBLANK(E27),ISTEXT($F27))</formula>
    </cfRule>
  </conditionalFormatting>
  <conditionalFormatting sqref="D27">
    <cfRule type="expression" dxfId="161" priority="699">
      <formula>NOT(ISBLANK($AM27))</formula>
    </cfRule>
  </conditionalFormatting>
  <conditionalFormatting sqref="F27">
    <cfRule type="expression" dxfId="160" priority="698">
      <formula>AND(ISBLANK(F27),ISTEXT($F27))</formula>
    </cfRule>
  </conditionalFormatting>
  <conditionalFormatting sqref="G27:I27">
    <cfRule type="expression" dxfId="159" priority="697">
      <formula>AND(ISBLANK(G27),ISTEXT($F27))</formula>
    </cfRule>
  </conditionalFormatting>
  <conditionalFormatting sqref="J27">
    <cfRule type="expression" dxfId="158" priority="696">
      <formula>AND(ISBLANK(J27),ISTEXT($F27))</formula>
    </cfRule>
  </conditionalFormatting>
  <conditionalFormatting sqref="E28:G28">
    <cfRule type="expression" dxfId="157" priority="692">
      <formula>AND(ISBLANK(E28),ISTEXT($F28))</formula>
    </cfRule>
  </conditionalFormatting>
  <conditionalFormatting sqref="I28">
    <cfRule type="expression" dxfId="156" priority="686">
      <formula>AND(ISBLANK(I28),ISTEXT($F28))</formula>
    </cfRule>
  </conditionalFormatting>
  <conditionalFormatting sqref="H28">
    <cfRule type="expression" dxfId="155" priority="685">
      <formula>AND(ISBLANK(H28),ISTEXT($F28))</formula>
    </cfRule>
  </conditionalFormatting>
  <conditionalFormatting sqref="F29:H29 J29">
    <cfRule type="expression" dxfId="154" priority="683">
      <formula>AND(ISBLANK(F29),ISTEXT($F29))</formula>
    </cfRule>
  </conditionalFormatting>
  <conditionalFormatting sqref="D28">
    <cfRule type="expression" dxfId="153" priority="539">
      <formula>NOT(ISBLANK($AM28))</formula>
    </cfRule>
  </conditionalFormatting>
  <conditionalFormatting sqref="D30">
    <cfRule type="expression" dxfId="152" priority="490">
      <formula>NOT(ISBLANK($AM30))</formula>
    </cfRule>
  </conditionalFormatting>
  <conditionalFormatting sqref="E30">
    <cfRule type="expression" dxfId="151" priority="489">
      <formula>AND(ISBLANK(E30),ISTEXT($F30))</formula>
    </cfRule>
  </conditionalFormatting>
  <conditionalFormatting sqref="F30">
    <cfRule type="expression" dxfId="150" priority="488">
      <formula>NOT(ISBLANK($AM30))</formula>
    </cfRule>
  </conditionalFormatting>
  <conditionalFormatting sqref="G30">
    <cfRule type="expression" dxfId="149" priority="487">
      <formula>NOT(ISBLANK($AM30))</formula>
    </cfRule>
  </conditionalFormatting>
  <conditionalFormatting sqref="H30">
    <cfRule type="expression" dxfId="148" priority="486">
      <formula>NOT(ISBLANK($AM30))</formula>
    </cfRule>
  </conditionalFormatting>
  <conditionalFormatting sqref="I30">
    <cfRule type="expression" dxfId="147" priority="485">
      <formula>NOT(ISBLANK($AM30))</formula>
    </cfRule>
  </conditionalFormatting>
  <conditionalFormatting sqref="E31">
    <cfRule type="expression" dxfId="146" priority="475">
      <formula>AND(ISBLANK(E31),ISTEXT($F31))</formula>
    </cfRule>
  </conditionalFormatting>
  <conditionalFormatting sqref="J31">
    <cfRule type="expression" dxfId="145" priority="473">
      <formula>AND(ISBLANK(J31),ISTEXT($F31))</formula>
    </cfRule>
  </conditionalFormatting>
  <conditionalFormatting sqref="D32">
    <cfRule type="expression" dxfId="144" priority="435">
      <formula>NOT(ISBLANK($AM32))</formula>
    </cfRule>
  </conditionalFormatting>
  <conditionalFormatting sqref="E32">
    <cfRule type="expression" dxfId="143" priority="432">
      <formula>AND(ISBLANK(E32),ISTEXT($F32))</formula>
    </cfRule>
  </conditionalFormatting>
  <conditionalFormatting sqref="F32">
    <cfRule type="expression" dxfId="142" priority="431">
      <formula>AND(ISBLANK(F32),ISTEXT($F32))</formula>
    </cfRule>
  </conditionalFormatting>
  <conditionalFormatting sqref="I32">
    <cfRule type="expression" dxfId="141" priority="430">
      <formula>AND(ISBLANK(I32),ISTEXT($F32))</formula>
    </cfRule>
  </conditionalFormatting>
  <conditionalFormatting sqref="J32">
    <cfRule type="expression" dxfId="140" priority="429">
      <formula>AND(ISBLANK(J32),ISTEXT($F32))</formula>
    </cfRule>
  </conditionalFormatting>
  <conditionalFormatting sqref="H32">
    <cfRule type="expression" dxfId="139" priority="428">
      <formula>AND(ISBLANK(H32),ISTEXT($F32))</formula>
    </cfRule>
  </conditionalFormatting>
  <conditionalFormatting sqref="H26">
    <cfRule type="expression" dxfId="138" priority="417">
      <formula>AND(ISBLANK(H26),ISTEXT($F26))</formula>
    </cfRule>
  </conditionalFormatting>
  <conditionalFormatting sqref="D26">
    <cfRule type="expression" dxfId="137" priority="421">
      <formula>NOT(ISBLANK($AM26))</formula>
    </cfRule>
  </conditionalFormatting>
  <conditionalFormatting sqref="E26">
    <cfRule type="expression" dxfId="136" priority="420">
      <formula>AND(ISBLANK(E26),ISTEXT($F26))</formula>
    </cfRule>
  </conditionalFormatting>
  <conditionalFormatting sqref="F26">
    <cfRule type="expression" dxfId="135" priority="419">
      <formula>AND(ISBLANK(F26),ISTEXT($F26))</formula>
    </cfRule>
  </conditionalFormatting>
  <conditionalFormatting sqref="G26">
    <cfRule type="expression" dxfId="134" priority="418">
      <formula>AND(ISBLANK(G26),ISTEXT($F26))</formula>
    </cfRule>
  </conditionalFormatting>
  <conditionalFormatting sqref="J26">
    <cfRule type="expression" dxfId="133" priority="416">
      <formula>AND(ISBLANK(J26),ISTEXT($F26))</formula>
    </cfRule>
  </conditionalFormatting>
  <conditionalFormatting sqref="D33">
    <cfRule type="expression" dxfId="132" priority="397">
      <formula>NOT(ISBLANK($AM33))</formula>
    </cfRule>
  </conditionalFormatting>
  <conditionalFormatting sqref="F33">
    <cfRule type="expression" dxfId="131" priority="395">
      <formula>AND(ISBLANK(F33),ISTEXT($F33))</formula>
    </cfRule>
  </conditionalFormatting>
  <conditionalFormatting sqref="G33">
    <cfRule type="expression" dxfId="130" priority="393">
      <formula>AND(ISBLANK(G33),ISTEXT($F33))</formula>
    </cfRule>
  </conditionalFormatting>
  <conditionalFormatting sqref="J21 E21:H21">
    <cfRule type="expression" dxfId="129" priority="388">
      <formula>AND(ISBLANK(E21),ISTEXT($F21))</formula>
    </cfRule>
  </conditionalFormatting>
  <conditionalFormatting sqref="D21">
    <cfRule type="expression" dxfId="128" priority="389">
      <formula>NOT(ISBLANK($AM21))</formula>
    </cfRule>
  </conditionalFormatting>
  <conditionalFormatting sqref="I21">
    <cfRule type="expression" dxfId="127" priority="387">
      <formula>AND(ISBLANK(I21),ISTEXT($F21))</formula>
    </cfRule>
  </conditionalFormatting>
  <conditionalFormatting sqref="D34">
    <cfRule type="expression" dxfId="126" priority="372">
      <formula>NOT(ISBLANK($AM34))</formula>
    </cfRule>
  </conditionalFormatting>
  <conditionalFormatting sqref="G34">
    <cfRule type="expression" dxfId="125" priority="368">
      <formula>AND(ISBLANK(G34),ISTEXT($F34))</formula>
    </cfRule>
  </conditionalFormatting>
  <conditionalFormatting sqref="F34">
    <cfRule type="expression" dxfId="124" priority="367">
      <formula>AND(ISBLANK(F34),ISTEXT($F34))</formula>
    </cfRule>
  </conditionalFormatting>
  <conditionalFormatting sqref="H34">
    <cfRule type="expression" dxfId="123" priority="366">
      <formula>AND(ISBLANK(H34),ISTEXT($F34))</formula>
    </cfRule>
  </conditionalFormatting>
  <conditionalFormatting sqref="I34">
    <cfRule type="expression" dxfId="122" priority="363">
      <formula>AND(ISBLANK(I34),ISTEXT($F34))</formula>
    </cfRule>
  </conditionalFormatting>
  <conditionalFormatting sqref="J34">
    <cfRule type="expression" dxfId="121" priority="361">
      <formula>AND(ISBLANK(J34),ISTEXT($F34))</formula>
    </cfRule>
  </conditionalFormatting>
  <conditionalFormatting sqref="D35">
    <cfRule type="expression" dxfId="120" priority="360">
      <formula>NOT(ISBLANK($AM35))</formula>
    </cfRule>
  </conditionalFormatting>
  <conditionalFormatting sqref="F35">
    <cfRule type="expression" dxfId="119" priority="359">
      <formula>AND(ISBLANK(F35),ISTEXT($F35))</formula>
    </cfRule>
  </conditionalFormatting>
  <conditionalFormatting sqref="G35">
    <cfRule type="expression" dxfId="118" priority="358">
      <formula>AND(ISBLANK(G35),ISTEXT($F35))</formula>
    </cfRule>
  </conditionalFormatting>
  <conditionalFormatting sqref="F36:G36">
    <cfRule type="expression" dxfId="117" priority="329">
      <formula>NOT(ISBLANK($AM36))</formula>
    </cfRule>
  </conditionalFormatting>
  <conditionalFormatting sqref="D37">
    <cfRule type="expression" dxfId="116" priority="278">
      <formula>NOT(ISBLANK($AM37))</formula>
    </cfRule>
  </conditionalFormatting>
  <conditionalFormatting sqref="F37">
    <cfRule type="expression" dxfId="115" priority="277">
      <formula>AND(ISBLANK(F37),ISTEXT($D37))</formula>
    </cfRule>
  </conditionalFormatting>
  <conditionalFormatting sqref="D38">
    <cfRule type="expression" dxfId="114" priority="270">
      <formula>NOT(ISBLANK($AM38))</formula>
    </cfRule>
  </conditionalFormatting>
  <conditionalFormatting sqref="F38">
    <cfRule type="expression" dxfId="113" priority="269">
      <formula>AND(ISBLANK(F38),ISTEXT($F38))</formula>
    </cfRule>
  </conditionalFormatting>
  <conditionalFormatting sqref="D39">
    <cfRule type="expression" dxfId="112" priority="268">
      <formula>NOT(ISBLANK($AM39))</formula>
    </cfRule>
  </conditionalFormatting>
  <conditionalFormatting sqref="F39">
    <cfRule type="expression" dxfId="111" priority="267">
      <formula>AND(ISBLANK(F39),ISTEXT($F39))</formula>
    </cfRule>
  </conditionalFormatting>
  <conditionalFormatting sqref="D40">
    <cfRule type="expression" dxfId="110" priority="264">
      <formula>NOT(ISBLANK($AM40))</formula>
    </cfRule>
  </conditionalFormatting>
  <conditionalFormatting sqref="F40">
    <cfRule type="expression" dxfId="109" priority="263">
      <formula>AND(ISBLANK(F40),ISTEXT($F40))</formula>
    </cfRule>
  </conditionalFormatting>
  <conditionalFormatting sqref="D41">
    <cfRule type="expression" dxfId="108" priority="262">
      <formula>NOT(ISBLANK($AM41))</formula>
    </cfRule>
  </conditionalFormatting>
  <conditionalFormatting sqref="F41">
    <cfRule type="expression" dxfId="107" priority="261">
      <formula>AND(ISBLANK(F41),ISTEXT($F41))</formula>
    </cfRule>
  </conditionalFormatting>
  <conditionalFormatting sqref="D43">
    <cfRule type="expression" dxfId="106" priority="260">
      <formula>NOT(ISBLANK($AM43))</formula>
    </cfRule>
  </conditionalFormatting>
  <conditionalFormatting sqref="F43">
    <cfRule type="expression" dxfId="105" priority="259">
      <formula>AND(ISBLANK(F43),ISTEXT($F43))</formula>
    </cfRule>
  </conditionalFormatting>
  <conditionalFormatting sqref="I37">
    <cfRule type="expression" dxfId="104" priority="257">
      <formula>AND(ISBLANK(I37),ISTEXT($F37))</formula>
    </cfRule>
  </conditionalFormatting>
  <conditionalFormatting sqref="I38">
    <cfRule type="expression" dxfId="103" priority="253">
      <formula>AND(ISBLANK(I38),ISTEXT($F38))</formula>
    </cfRule>
  </conditionalFormatting>
  <conditionalFormatting sqref="I39">
    <cfRule type="expression" dxfId="102" priority="252">
      <formula>AND(ISBLANK(I39),ISTEXT($F39))</formula>
    </cfRule>
  </conditionalFormatting>
  <conditionalFormatting sqref="I40">
    <cfRule type="expression" dxfId="101" priority="250">
      <formula>AND(ISBLANK(I40),ISTEXT($F40))</formula>
    </cfRule>
  </conditionalFormatting>
  <conditionalFormatting sqref="I41">
    <cfRule type="expression" dxfId="100" priority="249">
      <formula>AND(ISBLANK(I41),ISTEXT($F41))</formula>
    </cfRule>
  </conditionalFormatting>
  <conditionalFormatting sqref="I43">
    <cfRule type="expression" dxfId="99" priority="248">
      <formula>NOT(ISBLANK($AM43))</formula>
    </cfRule>
  </conditionalFormatting>
  <conditionalFormatting sqref="J43">
    <cfRule type="expression" dxfId="98" priority="192">
      <formula>AND(ISBLANK(J43),ISTEXT($F43))</formula>
    </cfRule>
  </conditionalFormatting>
  <conditionalFormatting sqref="G37:H37">
    <cfRule type="expression" dxfId="97" priority="242">
      <formula>AND(ISBLANK(G37),ISTEXT($F37))</formula>
    </cfRule>
  </conditionalFormatting>
  <conditionalFormatting sqref="J37">
    <cfRule type="expression" dxfId="96" priority="239">
      <formula>AND(ISBLANK(J37),ISTEXT($F37))</formula>
    </cfRule>
  </conditionalFormatting>
  <conditionalFormatting sqref="G38:H38">
    <cfRule type="expression" dxfId="95" priority="218">
      <formula>AND(ISBLANK(G38),ISTEXT($F38))</formula>
    </cfRule>
  </conditionalFormatting>
  <conditionalFormatting sqref="J38">
    <cfRule type="expression" dxfId="94" priority="215">
      <formula>AND(ISBLANK(J38),ISTEXT($F38))</formula>
    </cfRule>
  </conditionalFormatting>
  <conditionalFormatting sqref="G39:H39">
    <cfRule type="expression" dxfId="93" priority="213">
      <formula>AND(ISBLANK(G39),ISTEXT($F39))</formula>
    </cfRule>
  </conditionalFormatting>
  <conditionalFormatting sqref="J39">
    <cfRule type="expression" dxfId="92" priority="211">
      <formula>AND(ISBLANK(J39),ISTEXT($F39))</formula>
    </cfRule>
  </conditionalFormatting>
  <conditionalFormatting sqref="G40:H40">
    <cfRule type="expression" dxfId="91" priority="204">
      <formula>AND(ISBLANK(G40),ISTEXT($F40))</formula>
    </cfRule>
  </conditionalFormatting>
  <conditionalFormatting sqref="J40">
    <cfRule type="expression" dxfId="90" priority="201">
      <formula>AND(ISBLANK(J40),ISTEXT($F40))</formula>
    </cfRule>
  </conditionalFormatting>
  <conditionalFormatting sqref="G41:H41">
    <cfRule type="expression" dxfId="89" priority="199">
      <formula>AND(ISBLANK(G41),ISTEXT($F41))</formula>
    </cfRule>
  </conditionalFormatting>
  <conditionalFormatting sqref="J41">
    <cfRule type="expression" dxfId="88" priority="197">
      <formula>AND(ISBLANK(J41),ISTEXT($F41))</formula>
    </cfRule>
  </conditionalFormatting>
  <conditionalFormatting sqref="H43">
    <cfRule type="expression" dxfId="87" priority="195">
      <formula>NOT(ISBLANK($AM43))</formula>
    </cfRule>
  </conditionalFormatting>
  <conditionalFormatting sqref="D45">
    <cfRule type="expression" dxfId="86" priority="184">
      <formula>NOT(ISBLANK($AM45))</formula>
    </cfRule>
  </conditionalFormatting>
  <conditionalFormatting sqref="E45">
    <cfRule type="expression" dxfId="85" priority="181">
      <formula>AND(ISBLANK(E45),ISTEXT($F45))</formula>
    </cfRule>
  </conditionalFormatting>
  <conditionalFormatting sqref="F45">
    <cfRule type="expression" dxfId="84" priority="180">
      <formula>AND(ISBLANK(F45),ISTEXT($F45))</formula>
    </cfRule>
  </conditionalFormatting>
  <conditionalFormatting sqref="G45">
    <cfRule type="expression" dxfId="83" priority="179">
      <formula>AND(ISBLANK(G45),ISTEXT($F45))</formula>
    </cfRule>
  </conditionalFormatting>
  <conditionalFormatting sqref="H45">
    <cfRule type="expression" dxfId="82" priority="178">
      <formula>AND(ISBLANK(H45),ISTEXT($F45))</formula>
    </cfRule>
  </conditionalFormatting>
  <conditionalFormatting sqref="I45">
    <cfRule type="expression" dxfId="81" priority="175">
      <formula>AND(ISBLANK(I45),ISTEXT($F45))</formula>
    </cfRule>
  </conditionalFormatting>
  <conditionalFormatting sqref="J45">
    <cfRule type="expression" dxfId="80" priority="170">
      <formula>AND(ISBLANK(J45),ISTEXT($F45))</formula>
    </cfRule>
  </conditionalFormatting>
  <conditionalFormatting sqref="D44">
    <cfRule type="expression" dxfId="79" priority="169">
      <formula>NOT(ISBLANK($AM44))</formula>
    </cfRule>
  </conditionalFormatting>
  <conditionalFormatting sqref="E44">
    <cfRule type="expression" dxfId="78" priority="167">
      <formula>AND(ISBLANK(E44),ISTEXT($F44))</formula>
    </cfRule>
  </conditionalFormatting>
  <conditionalFormatting sqref="F44">
    <cfRule type="expression" dxfId="77" priority="165">
      <formula>AND(ISBLANK(F44),ISTEXT($F44))</formula>
    </cfRule>
  </conditionalFormatting>
  <conditionalFormatting sqref="G44">
    <cfRule type="expression" dxfId="76" priority="163">
      <formula>AND(ISBLANK(G44),ISTEXT($F44))</formula>
    </cfRule>
  </conditionalFormatting>
  <conditionalFormatting sqref="H44">
    <cfRule type="expression" dxfId="75" priority="162">
      <formula>AND(ISBLANK(H44),ISTEXT($F44))</formula>
    </cfRule>
  </conditionalFormatting>
  <conditionalFormatting sqref="I44">
    <cfRule type="expression" dxfId="74" priority="160">
      <formula>AND(ISBLANK(I44),ISTEXT($F44))</formula>
    </cfRule>
  </conditionalFormatting>
  <conditionalFormatting sqref="J44">
    <cfRule type="expression" dxfId="73" priority="157">
      <formula>AND(ISBLANK(J44),ISTEXT($F44))</formula>
    </cfRule>
  </conditionalFormatting>
  <conditionalFormatting sqref="D46">
    <cfRule type="expression" dxfId="72" priority="156">
      <formula>NOT(ISBLANK($AM46))</formula>
    </cfRule>
  </conditionalFormatting>
  <conditionalFormatting sqref="E46">
    <cfRule type="expression" dxfId="71" priority="155">
      <formula>AND(ISBLANK(E46),ISTEXT($F46))</formula>
    </cfRule>
  </conditionalFormatting>
  <conditionalFormatting sqref="F46">
    <cfRule type="expression" dxfId="70" priority="154">
      <formula>AND(ISBLANK(F46),ISTEXT($F46))</formula>
    </cfRule>
  </conditionalFormatting>
  <conditionalFormatting sqref="G46">
    <cfRule type="expression" dxfId="69" priority="153">
      <formula>AND(ISBLANK(G46),ISTEXT($F46))</formula>
    </cfRule>
  </conditionalFormatting>
  <conditionalFormatting sqref="H46">
    <cfRule type="expression" dxfId="68" priority="152">
      <formula>AND(ISBLANK(H46),ISTEXT($F46))</formula>
    </cfRule>
  </conditionalFormatting>
  <conditionalFormatting sqref="I46">
    <cfRule type="expression" dxfId="67" priority="151">
      <formula>AND(ISBLANK(I46),ISTEXT($F46))</formula>
    </cfRule>
  </conditionalFormatting>
  <conditionalFormatting sqref="J46">
    <cfRule type="expression" dxfId="66" priority="150">
      <formula>AND(ISBLANK(J46),ISTEXT($F46))</formula>
    </cfRule>
  </conditionalFormatting>
  <conditionalFormatting sqref="D47">
    <cfRule type="expression" dxfId="65" priority="147">
      <formula>NOT(ISBLANK($AM47))</formula>
    </cfRule>
  </conditionalFormatting>
  <conditionalFormatting sqref="F47">
    <cfRule type="expression" dxfId="64" priority="146">
      <formula>NOT(ISBLANK($AM47))</formula>
    </cfRule>
  </conditionalFormatting>
  <conditionalFormatting sqref="I47">
    <cfRule type="expression" dxfId="63" priority="145">
      <formula>NOT(ISBLANK($AM47))</formula>
    </cfRule>
  </conditionalFormatting>
  <conditionalFormatting sqref="J49">
    <cfRule type="expression" dxfId="62" priority="135">
      <formula>AND(ISBLANK(J49),ISTEXT($F49))</formula>
    </cfRule>
  </conditionalFormatting>
  <conditionalFormatting sqref="E49:F49">
    <cfRule type="expression" dxfId="61" priority="134">
      <formula>AND(ISBLANK(E49),ISTEXT($F49))</formula>
    </cfRule>
  </conditionalFormatting>
  <conditionalFormatting sqref="I49">
    <cfRule type="expression" dxfId="60" priority="131">
      <formula>AND(ISBLANK(I49),ISTEXT($F49))</formula>
    </cfRule>
  </conditionalFormatting>
  <conditionalFormatting sqref="H49">
    <cfRule type="expression" dxfId="59" priority="132">
      <formula>AND(ISBLANK(H49),ISTEXT($F49))</formula>
    </cfRule>
  </conditionalFormatting>
  <conditionalFormatting sqref="D49">
    <cfRule type="expression" dxfId="58" priority="133">
      <formula>NOT(ISBLANK($AM49))</formula>
    </cfRule>
  </conditionalFormatting>
  <conditionalFormatting sqref="G49">
    <cfRule type="expression" dxfId="57" priority="130">
      <formula>AND(ISBLANK(G49),ISTEXT($F49))</formula>
    </cfRule>
  </conditionalFormatting>
  <conditionalFormatting sqref="D50">
    <cfRule type="expression" dxfId="56" priority="119">
      <formula>NOT(ISBLANK($AM50))</formula>
    </cfRule>
  </conditionalFormatting>
  <conditionalFormatting sqref="G50">
    <cfRule type="expression" dxfId="55" priority="118">
      <formula>AND(ISBLANK(G50),ISTEXT($F50))</formula>
    </cfRule>
  </conditionalFormatting>
  <conditionalFormatting sqref="F50">
    <cfRule type="expression" dxfId="54" priority="117">
      <formula>AND(ISBLANK(F50),ISTEXT($F50))</formula>
    </cfRule>
  </conditionalFormatting>
  <conditionalFormatting sqref="H50">
    <cfRule type="expression" dxfId="53" priority="116">
      <formula>AND(ISBLANK(H50),ISTEXT($F50))</formula>
    </cfRule>
  </conditionalFormatting>
  <conditionalFormatting sqref="I50">
    <cfRule type="expression" dxfId="52" priority="115">
      <formula>AND(ISBLANK(I50),ISTEXT($F50))</formula>
    </cfRule>
  </conditionalFormatting>
  <conditionalFormatting sqref="J50">
    <cfRule type="expression" dxfId="51" priority="114">
      <formula>AND(ISBLANK(J50),ISTEXT($F50))</formula>
    </cfRule>
  </conditionalFormatting>
  <conditionalFormatting sqref="H47">
    <cfRule type="expression" dxfId="50" priority="111">
      <formula>AND(ISBLANK(H47),ISTEXT($F47))</formula>
    </cfRule>
  </conditionalFormatting>
  <conditionalFormatting sqref="G47">
    <cfRule type="expression" dxfId="49" priority="110">
      <formula>AND(ISBLANK(G47),ISTEXT($F47))</formula>
    </cfRule>
  </conditionalFormatting>
  <conditionalFormatting sqref="E51 H51">
    <cfRule type="expression" dxfId="48" priority="99">
      <formula>AND(ISBLANK(E51),ISTEXT($F51))</formula>
    </cfRule>
  </conditionalFormatting>
  <conditionalFormatting sqref="F51">
    <cfRule type="expression" dxfId="47" priority="98">
      <formula>NOT(ISBLANK($AM51))</formula>
    </cfRule>
  </conditionalFormatting>
  <conditionalFormatting sqref="G51">
    <cfRule type="expression" dxfId="46" priority="97">
      <formula>NOT(ISBLANK($AM51))</formula>
    </cfRule>
  </conditionalFormatting>
  <conditionalFormatting sqref="I51">
    <cfRule type="expression" dxfId="45" priority="93">
      <formula>NOT(ISBLANK($AM51))</formula>
    </cfRule>
  </conditionalFormatting>
  <conditionalFormatting sqref="D52">
    <cfRule type="expression" dxfId="44" priority="67">
      <formula>NOT(ISBLANK($AM52))</formula>
    </cfRule>
  </conditionalFormatting>
  <conditionalFormatting sqref="E52">
    <cfRule type="expression" dxfId="43" priority="65">
      <formula>AND(ISBLANK(E52),ISTEXT($F52))</formula>
    </cfRule>
  </conditionalFormatting>
  <conditionalFormatting sqref="F52">
    <cfRule type="expression" dxfId="42" priority="63">
      <formula>AND(ISBLANK(F52),ISTEXT($F52))</formula>
    </cfRule>
  </conditionalFormatting>
  <conditionalFormatting sqref="G52">
    <cfRule type="expression" dxfId="41" priority="62">
      <formula>AND(ISBLANK(G52),ISTEXT($F52))</formula>
    </cfRule>
  </conditionalFormatting>
  <conditionalFormatting sqref="H52">
    <cfRule type="expression" dxfId="40" priority="61">
      <formula>NOT(ISBLANK($AM52))</formula>
    </cfRule>
  </conditionalFormatting>
  <conditionalFormatting sqref="I52">
    <cfRule type="expression" dxfId="39" priority="60">
      <formula>AND(ISBLANK(I52),ISTEXT($F52))</formula>
    </cfRule>
  </conditionalFormatting>
  <conditionalFormatting sqref="J52">
    <cfRule type="expression" dxfId="38" priority="59">
      <formula>AND(ISBLANK(J52),ISTEXT($F52))</formula>
    </cfRule>
  </conditionalFormatting>
  <conditionalFormatting sqref="E59:E60">
    <cfRule type="expression" dxfId="37" priority="57">
      <formula>AND(ISBLANK(E59),ISTEXT($F59))</formula>
    </cfRule>
  </conditionalFormatting>
  <conditionalFormatting sqref="F59:F60">
    <cfRule type="expression" dxfId="36" priority="56">
      <formula>AND(ISBLANK(F59),ISTEXT($F59))</formula>
    </cfRule>
  </conditionalFormatting>
  <conditionalFormatting sqref="G59:G60">
    <cfRule type="expression" dxfId="35" priority="55">
      <formula>AND(ISBLANK(G59),ISTEXT($F59))</formula>
    </cfRule>
  </conditionalFormatting>
  <conditionalFormatting sqref="H57:H60">
    <cfRule type="expression" dxfId="34" priority="51">
      <formula>NOT(ISBLANK($AM57))</formula>
    </cfRule>
  </conditionalFormatting>
  <conditionalFormatting sqref="I57:I58 I60">
    <cfRule type="expression" dxfId="33" priority="49">
      <formula>AND(ISBLANK(I57),ISTEXT($F57))</formula>
    </cfRule>
  </conditionalFormatting>
  <conditionalFormatting sqref="I59">
    <cfRule type="expression" dxfId="32" priority="48">
      <formula>AND(ISBLANK(I59),ISTEXT($F59))</formula>
    </cfRule>
  </conditionalFormatting>
  <conditionalFormatting sqref="E58">
    <cfRule type="expression" dxfId="31" priority="46">
      <formula>AND(ISBLANK(E58),ISTEXT($F58))</formula>
    </cfRule>
  </conditionalFormatting>
  <conditionalFormatting sqref="F58:G58">
    <cfRule type="expression" dxfId="30" priority="45">
      <formula>AND(ISBLANK(F58),ISTEXT($F58))</formula>
    </cfRule>
  </conditionalFormatting>
  <conditionalFormatting sqref="D29">
    <cfRule type="expression" dxfId="29" priority="44">
      <formula>NOT(ISBLANK($AM29))</formula>
    </cfRule>
  </conditionalFormatting>
  <conditionalFormatting sqref="I29">
    <cfRule type="expression" dxfId="28" priority="43">
      <formula>AND(ISBLANK(I29),ISTEXT($F29))</formula>
    </cfRule>
  </conditionalFormatting>
  <conditionalFormatting sqref="D42">
    <cfRule type="expression" dxfId="27" priority="42">
      <formula>NOT(ISBLANK($AM42))</formula>
    </cfRule>
  </conditionalFormatting>
  <conditionalFormatting sqref="F42">
    <cfRule type="expression" dxfId="26" priority="41">
      <formula>AND(ISBLANK(F42),ISTEXT($F42))</formula>
    </cfRule>
  </conditionalFormatting>
  <conditionalFormatting sqref="I42">
    <cfRule type="expression" dxfId="25" priority="40">
      <formula>AND(ISBLANK(I42),ISTEXT($F42))</formula>
    </cfRule>
  </conditionalFormatting>
  <conditionalFormatting sqref="G42:H42">
    <cfRule type="expression" dxfId="24" priority="39">
      <formula>AND(ISBLANK(G42),ISTEXT($F42))</formula>
    </cfRule>
  </conditionalFormatting>
  <conditionalFormatting sqref="J42">
    <cfRule type="expression" dxfId="23" priority="38">
      <formula>AND(ISBLANK(J42),ISTEXT($F42))</formula>
    </cfRule>
  </conditionalFormatting>
  <conditionalFormatting sqref="D36">
    <cfRule type="expression" dxfId="22" priority="37">
      <formula>NOT(ISBLANK($AM36))</formula>
    </cfRule>
  </conditionalFormatting>
  <conditionalFormatting sqref="D48">
    <cfRule type="expression" dxfId="21" priority="36">
      <formula>NOT(ISBLANK($AM48))</formula>
    </cfRule>
  </conditionalFormatting>
  <conditionalFormatting sqref="J61">
    <cfRule type="expression" dxfId="20" priority="35">
      <formula>AND(ISBLANK(J61),ISTEXT($F61))</formula>
    </cfRule>
  </conditionalFormatting>
  <conditionalFormatting sqref="E61:F61">
    <cfRule type="expression" dxfId="19" priority="34">
      <formula>AND(ISBLANK(E61),ISTEXT($F61))</formula>
    </cfRule>
  </conditionalFormatting>
  <conditionalFormatting sqref="I61">
    <cfRule type="expression" dxfId="18" priority="31">
      <formula>AND(ISBLANK(I61),ISTEXT($F61))</formula>
    </cfRule>
  </conditionalFormatting>
  <conditionalFormatting sqref="H61">
    <cfRule type="expression" dxfId="17" priority="32">
      <formula>AND(ISBLANK(H61),ISTEXT($F61))</formula>
    </cfRule>
  </conditionalFormatting>
  <conditionalFormatting sqref="D61">
    <cfRule type="expression" dxfId="16" priority="33">
      <formula>NOT(ISBLANK($AM61))</formula>
    </cfRule>
  </conditionalFormatting>
  <conditionalFormatting sqref="G61">
    <cfRule type="expression" dxfId="15" priority="30">
      <formula>AND(ISBLANK(G61),ISTEXT($F61))</formula>
    </cfRule>
  </conditionalFormatting>
  <conditionalFormatting sqref="E64">
    <cfRule type="expression" dxfId="14" priority="29">
      <formula>AND(ISBLANK(E64),ISTEXT($F64))</formula>
    </cfRule>
  </conditionalFormatting>
  <conditionalFormatting sqref="E65">
    <cfRule type="expression" dxfId="13" priority="27">
      <formula>AND(ISBLANK(E65),ISTEXT($F65))</formula>
    </cfRule>
  </conditionalFormatting>
  <conditionalFormatting sqref="J64:J65">
    <cfRule type="expression" dxfId="12" priority="25">
      <formula>AND(ISBLANK(J64),ISTEXT($F64))</formula>
    </cfRule>
  </conditionalFormatting>
  <conditionalFormatting sqref="J62">
    <cfRule type="expression" dxfId="11" priority="18">
      <formula>AND(ISBLANK(J62),ISTEXT($F62))</formula>
    </cfRule>
  </conditionalFormatting>
  <conditionalFormatting sqref="E62:F62">
    <cfRule type="expression" dxfId="10" priority="17">
      <formula>AND(ISBLANK(E62),ISTEXT($F62))</formula>
    </cfRule>
  </conditionalFormatting>
  <conditionalFormatting sqref="I62">
    <cfRule type="expression" dxfId="9" priority="14">
      <formula>AND(ISBLANK(I62),ISTEXT($F62))</formula>
    </cfRule>
  </conditionalFormatting>
  <conditionalFormatting sqref="H62">
    <cfRule type="expression" dxfId="8" priority="15">
      <formula>AND(ISBLANK(H62),ISTEXT($F62))</formula>
    </cfRule>
  </conditionalFormatting>
  <conditionalFormatting sqref="D62">
    <cfRule type="expression" dxfId="7" priority="16">
      <formula>NOT(ISBLANK($AM62))</formula>
    </cfRule>
  </conditionalFormatting>
  <conditionalFormatting sqref="G62">
    <cfRule type="expression" dxfId="6" priority="13">
      <formula>AND(ISBLANK(G62),ISTEXT($F62))</formula>
    </cfRule>
  </conditionalFormatting>
  <conditionalFormatting sqref="J63">
    <cfRule type="expression" dxfId="5" priority="6">
      <formula>AND(ISBLANK(J63),ISTEXT($F63))</formula>
    </cfRule>
  </conditionalFormatting>
  <conditionalFormatting sqref="E63:F63">
    <cfRule type="expression" dxfId="4" priority="5">
      <formula>AND(ISBLANK(E63),ISTEXT($F63))</formula>
    </cfRule>
  </conditionalFormatting>
  <conditionalFormatting sqref="I63">
    <cfRule type="expression" dxfId="3" priority="2">
      <formula>AND(ISBLANK(I63),ISTEXT($F63))</formula>
    </cfRule>
  </conditionalFormatting>
  <conditionalFormatting sqref="H63">
    <cfRule type="expression" dxfId="2" priority="3">
      <formula>AND(ISBLANK(H63),ISTEXT($F63))</formula>
    </cfRule>
  </conditionalFormatting>
  <conditionalFormatting sqref="D63">
    <cfRule type="expression" dxfId="1" priority="4">
      <formula>NOT(ISBLANK($AM63))</formula>
    </cfRule>
  </conditionalFormatting>
  <conditionalFormatting sqref="G63">
    <cfRule type="expression" dxfId="0" priority="1">
      <formula>AND(ISBLANK(G63),ISTEXT($F63))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2:I10"/>
  <sheetViews>
    <sheetView workbookViewId="0">
      <selection activeCell="M21" sqref="M21"/>
    </sheetView>
  </sheetViews>
  <sheetFormatPr defaultRowHeight="15" x14ac:dyDescent="0.25"/>
  <sheetData>
    <row r="2" spans="8:9" x14ac:dyDescent="0.25">
      <c r="H2" s="85"/>
      <c r="I2" s="85"/>
    </row>
    <row r="3" spans="8:9" x14ac:dyDescent="0.25">
      <c r="H3" s="85"/>
      <c r="I3" s="85"/>
    </row>
    <row r="4" spans="8:9" x14ac:dyDescent="0.25">
      <c r="H4" s="85"/>
      <c r="I4" s="85"/>
    </row>
    <row r="5" spans="8:9" x14ac:dyDescent="0.25">
      <c r="H5" s="85"/>
      <c r="I5" s="85"/>
    </row>
    <row r="6" spans="8:9" x14ac:dyDescent="0.25">
      <c r="H6" s="85"/>
      <c r="I6" s="85"/>
    </row>
    <row r="7" spans="8:9" x14ac:dyDescent="0.25">
      <c r="H7" s="85"/>
      <c r="I7" s="85"/>
    </row>
    <row r="8" spans="8:9" x14ac:dyDescent="0.25">
      <c r="H8" s="85"/>
      <c r="I8" s="85"/>
    </row>
    <row r="9" spans="8:9" x14ac:dyDescent="0.25">
      <c r="H9" s="85"/>
      <c r="I9" s="85"/>
    </row>
    <row r="10" spans="8:9" x14ac:dyDescent="0.25">
      <c r="I10" s="8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Мерзликин Игорь Александрович</cp:lastModifiedBy>
  <cp:lastPrinted>2018-12-19T11:20:53Z</cp:lastPrinted>
  <dcterms:created xsi:type="dcterms:W3CDTF">2018-10-16T14:58:57Z</dcterms:created>
  <dcterms:modified xsi:type="dcterms:W3CDTF">2025-06-30T13:30:40Z</dcterms:modified>
</cp:coreProperties>
</file>